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8590550-D335-4C12-B562-A1C1EFDE313B}" xr6:coauthVersionLast="36" xr6:coauthVersionMax="36" xr10:uidLastSave="{00000000-0000-0000-0000-000000000000}"/>
  <bookViews>
    <workbookView xWindow="0" yWindow="0" windowWidth="28800" windowHeight="11925" tabRatio="858"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I30" i="57" l="1"/>
  <c r="F64" i="57"/>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4" i="57" s="1"/>
  <c r="F26" i="57"/>
  <c r="F25" i="57"/>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D30" i="57"/>
  <c r="D24" i="57"/>
  <c r="J30" i="57"/>
  <c r="J24" i="57"/>
  <c r="N30" i="57"/>
  <c r="N24" i="57"/>
  <c r="R30" i="57"/>
  <c r="R24" i="57"/>
  <c r="C81" i="56"/>
  <c r="B81" i="56"/>
  <c r="B25" i="56"/>
  <c r="AH73" i="56" l="1"/>
  <c r="AI73" i="56"/>
  <c r="AJ73" i="56"/>
  <c r="AK73" i="56"/>
  <c r="AL73" i="56"/>
  <c r="K30" i="57" l="1"/>
  <c r="L30" i="57"/>
  <c r="M30" i="57"/>
  <c r="O30" i="57"/>
  <c r="P30" i="57"/>
  <c r="Q30" i="57"/>
  <c r="K24" i="57"/>
  <c r="L24" i="57"/>
  <c r="M24" i="57"/>
  <c r="O24" i="57"/>
  <c r="P24" i="57"/>
  <c r="Q24" i="57"/>
  <c r="S24" i="57"/>
  <c r="C30" i="57"/>
  <c r="C24" i="57"/>
  <c r="F101" i="56" l="1"/>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AJ101" i="56"/>
  <c r="E101" i="56"/>
  <c r="E102" i="56"/>
  <c r="C48" i="56"/>
  <c r="B48" i="56"/>
  <c r="AD26" i="5" l="1"/>
  <c r="AD30" i="5" s="1"/>
  <c r="B29" i="53" s="1"/>
  <c r="AE26" i="5" l="1"/>
  <c r="AC52" i="57"/>
  <c r="AC34" i="57"/>
  <c r="AC33" i="57"/>
  <c r="AC32" i="57"/>
  <c r="AB32" i="57"/>
  <c r="AC31" i="57"/>
  <c r="AB31" i="57"/>
  <c r="G30" i="57"/>
  <c r="AA30" i="57"/>
  <c r="Z30" i="57"/>
  <c r="Y30" i="57"/>
  <c r="X30" i="57"/>
  <c r="W30" i="57"/>
  <c r="V30" i="57"/>
  <c r="U30" i="57"/>
  <c r="T30" i="57"/>
  <c r="S30" i="57"/>
  <c r="AC29" i="57"/>
  <c r="AB29" i="57"/>
  <c r="AC28" i="57"/>
  <c r="AB28" i="57"/>
  <c r="AC27" i="57"/>
  <c r="AB27" i="57"/>
  <c r="AC26" i="57"/>
  <c r="AB26" i="57"/>
  <c r="AC25" i="57"/>
  <c r="AB25" i="57"/>
  <c r="AA24" i="57"/>
  <c r="Z24" i="57"/>
  <c r="Y24" i="57"/>
  <c r="X24" i="57"/>
  <c r="W24" i="57"/>
  <c r="V24" i="57"/>
  <c r="U24" i="57"/>
  <c r="T24" i="57"/>
  <c r="H24" i="57"/>
  <c r="A15" i="10"/>
  <c r="A12" i="10"/>
  <c r="A9" i="10"/>
  <c r="A5" i="10"/>
  <c r="AC30" i="57" l="1"/>
  <c r="C49" i="7" s="1"/>
  <c r="AC24" i="57"/>
  <c r="C48" i="7" s="1"/>
  <c r="AB24" i="57"/>
  <c r="D48" i="56"/>
  <c r="D135" i="56"/>
  <c r="C100" i="56"/>
  <c r="E48" i="56" l="1"/>
  <c r="D26" i="5"/>
  <c r="AC64" i="57"/>
  <c r="AC63" i="57"/>
  <c r="AC62" i="57"/>
  <c r="AC61" i="57"/>
  <c r="AC60" i="57"/>
  <c r="AC59" i="57"/>
  <c r="AC58" i="57"/>
  <c r="AC57" i="57"/>
  <c r="AC56" i="57"/>
  <c r="AC55" i="57"/>
  <c r="AC54" i="57"/>
  <c r="AC53" i="57"/>
  <c r="AC51" i="57"/>
  <c r="AC50" i="57"/>
  <c r="AC49" i="57"/>
  <c r="AC48" i="57"/>
  <c r="AC47" i="57"/>
  <c r="AC46" i="57"/>
  <c r="AC45" i="57"/>
  <c r="AC44" i="57"/>
  <c r="AC43" i="57"/>
  <c r="AC42" i="57"/>
  <c r="AC41" i="57"/>
  <c r="AC40" i="57"/>
  <c r="AC39" i="57"/>
  <c r="AC38" i="57"/>
  <c r="AC37" i="57"/>
  <c r="AC36" i="57"/>
  <c r="AC35" i="57"/>
  <c r="AB37" i="57" l="1"/>
  <c r="K26" i="5"/>
  <c r="AB41" i="57"/>
  <c r="AB45" i="57"/>
  <c r="AB49" i="57"/>
  <c r="AB54" i="57"/>
  <c r="AB58" i="57"/>
  <c r="AB62" i="57"/>
  <c r="AB34" i="57"/>
  <c r="AB38" i="57"/>
  <c r="AB42" i="57"/>
  <c r="AB46" i="57"/>
  <c r="AB50" i="57"/>
  <c r="AB55" i="57"/>
  <c r="AB59" i="57"/>
  <c r="AB63" i="57"/>
  <c r="A15" i="56"/>
  <c r="A12" i="56"/>
  <c r="A9" i="56"/>
  <c r="A5" i="56"/>
  <c r="D136" i="56"/>
  <c r="C73" i="56" s="1"/>
  <c r="C136" i="56"/>
  <c r="B73" i="56" s="1"/>
  <c r="E135" i="56"/>
  <c r="F135"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AH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AH130" i="56" s="1"/>
  <c r="G114" i="56"/>
  <c r="G113" i="56"/>
  <c r="I113" i="56" s="1"/>
  <c r="I115" i="56" s="1"/>
  <c r="C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B52" i="56"/>
  <c r="B50" i="56"/>
  <c r="B59" i="56" s="1"/>
  <c r="B47" i="56"/>
  <c r="B45" i="56"/>
  <c r="C83" i="53" l="1"/>
  <c r="AB48" i="57"/>
  <c r="AB56" i="57"/>
  <c r="AB35" i="57"/>
  <c r="AB53" i="57"/>
  <c r="AB36" i="57"/>
  <c r="AB60" i="57"/>
  <c r="AB43" i="57"/>
  <c r="AB39" i="57"/>
  <c r="AB40" i="57"/>
  <c r="AB64" i="57"/>
  <c r="AB47" i="57"/>
  <c r="AB57" i="57"/>
  <c r="AB61" i="57"/>
  <c r="AB44" i="57"/>
  <c r="AB51" i="57"/>
  <c r="H30" i="57"/>
  <c r="E24" i="57"/>
  <c r="E30" i="57"/>
  <c r="G24" i="57"/>
  <c r="H131" i="56"/>
  <c r="G48" i="56" s="1"/>
  <c r="D132" i="56"/>
  <c r="C49" i="56" s="1"/>
  <c r="B66" i="56"/>
  <c r="B68" i="56" s="1"/>
  <c r="B75" i="56" s="1"/>
  <c r="G115" i="56"/>
  <c r="D103" i="56"/>
  <c r="C101" i="56"/>
  <c r="C74" i="56"/>
  <c r="D58" i="56"/>
  <c r="C52" i="56"/>
  <c r="C47" i="56"/>
  <c r="B80" i="56"/>
  <c r="B46" i="56"/>
  <c r="F136" i="56"/>
  <c r="E73" i="56" s="1"/>
  <c r="G135" i="56"/>
  <c r="E136" i="56"/>
  <c r="D73" i="56" s="1"/>
  <c r="B29" i="56" l="1"/>
  <c r="D67" i="56"/>
  <c r="AB52" i="57"/>
  <c r="E132" i="56"/>
  <c r="D49" i="56" s="1"/>
  <c r="D50" i="56" s="1"/>
  <c r="I131" i="56"/>
  <c r="H48" i="56" s="1"/>
  <c r="D101" i="56"/>
  <c r="E103" i="56"/>
  <c r="H135" i="56"/>
  <c r="H136" i="56" s="1"/>
  <c r="G73" i="56" s="1"/>
  <c r="G136" i="56"/>
  <c r="F73" i="56" s="1"/>
  <c r="D74" i="56"/>
  <c r="E58" i="56"/>
  <c r="D52" i="56"/>
  <c r="D47" i="56"/>
  <c r="C81" i="53"/>
  <c r="AB33" i="57" l="1"/>
  <c r="J131" i="56"/>
  <c r="I48" i="56" s="1"/>
  <c r="F132" i="56"/>
  <c r="E49" i="56" s="1"/>
  <c r="E50" i="56" s="1"/>
  <c r="F103" i="56"/>
  <c r="I135" i="56"/>
  <c r="E74" i="56"/>
  <c r="F58" i="56"/>
  <c r="E52" i="56"/>
  <c r="E47" i="56"/>
  <c r="AB30" i="57" l="1"/>
  <c r="G132" i="56"/>
  <c r="F49" i="56" s="1"/>
  <c r="F50" i="56" s="1"/>
  <c r="K131" i="56"/>
  <c r="J48" i="56" s="1"/>
  <c r="B54" i="56"/>
  <c r="C60" i="56"/>
  <c r="C50" i="56"/>
  <c r="C59" i="56" s="1"/>
  <c r="G103" i="56"/>
  <c r="J135" i="56"/>
  <c r="F74" i="56"/>
  <c r="G58" i="56"/>
  <c r="F47" i="56"/>
  <c r="F52" i="56"/>
  <c r="I136" i="56"/>
  <c r="H73" i="56" s="1"/>
  <c r="B85" i="56" l="1"/>
  <c r="L131" i="56"/>
  <c r="K48" i="56" s="1"/>
  <c r="H132" i="56"/>
  <c r="G49" i="56" s="1"/>
  <c r="G50" i="56" s="1"/>
  <c r="C76" i="56"/>
  <c r="F76" i="56"/>
  <c r="B55" i="56"/>
  <c r="B56" i="56" s="1"/>
  <c r="B69" i="56" s="1"/>
  <c r="C80" i="56"/>
  <c r="C66" i="56"/>
  <c r="C68" i="56" s="1"/>
  <c r="C75" i="56" s="1"/>
  <c r="H103" i="56"/>
  <c r="D59" i="56"/>
  <c r="D80" i="56" s="1"/>
  <c r="D61" i="56"/>
  <c r="K135" i="56"/>
  <c r="J136" i="56"/>
  <c r="I73" i="56" s="1"/>
  <c r="H58" i="56"/>
  <c r="G52" i="56"/>
  <c r="G74" i="56"/>
  <c r="G47" i="56"/>
  <c r="B22" i="53"/>
  <c r="C85" i="56" l="1"/>
  <c r="I132" i="56"/>
  <c r="H49" i="56" s="1"/>
  <c r="H50" i="56" s="1"/>
  <c r="M131" i="56"/>
  <c r="L48" i="56" s="1"/>
  <c r="B82" i="56"/>
  <c r="B77" i="56"/>
  <c r="B70" i="56"/>
  <c r="B71" i="56" s="1"/>
  <c r="D76" i="56"/>
  <c r="E67" i="56"/>
  <c r="C53" i="56"/>
  <c r="I103" i="56"/>
  <c r="E59" i="56"/>
  <c r="E60" i="56"/>
  <c r="D60" i="56"/>
  <c r="D66" i="56" s="1"/>
  <c r="D68" i="56" s="1"/>
  <c r="D75" i="56" s="1"/>
  <c r="L135" i="56"/>
  <c r="L136" i="56" s="1"/>
  <c r="K73" i="56" s="1"/>
  <c r="K136" i="56"/>
  <c r="J73" i="56" s="1"/>
  <c r="H74" i="56"/>
  <c r="I58" i="56"/>
  <c r="H52" i="56"/>
  <c r="H47" i="56"/>
  <c r="B79" i="53"/>
  <c r="E85" i="56" l="1"/>
  <c r="D85" i="56"/>
  <c r="N131" i="56"/>
  <c r="M48" i="56" s="1"/>
  <c r="J132" i="56"/>
  <c r="I49" i="56" s="1"/>
  <c r="I50" i="56" s="1"/>
  <c r="F67" i="56"/>
  <c r="G67" i="56" s="1"/>
  <c r="E76" i="56"/>
  <c r="B72" i="56"/>
  <c r="B78" i="56"/>
  <c r="C55" i="56"/>
  <c r="D53" i="56" s="1"/>
  <c r="E80" i="56"/>
  <c r="J103" i="56"/>
  <c r="F59" i="56"/>
  <c r="F61" i="56"/>
  <c r="F60" i="56" s="1"/>
  <c r="E66" i="56"/>
  <c r="E68" i="56" s="1"/>
  <c r="E75" i="56" s="1"/>
  <c r="M135" i="56"/>
  <c r="M136" i="56" s="1"/>
  <c r="L73" i="56" s="1"/>
  <c r="I74" i="56"/>
  <c r="I52" i="56"/>
  <c r="J58" i="56"/>
  <c r="I47" i="56"/>
  <c r="F80" i="56" l="1"/>
  <c r="F85" i="56"/>
  <c r="O131" i="56"/>
  <c r="N48" i="56" s="1"/>
  <c r="K132" i="56"/>
  <c r="J49" i="56" s="1"/>
  <c r="J50" i="56" s="1"/>
  <c r="F66" i="56"/>
  <c r="F68" i="56" s="1"/>
  <c r="F75" i="56" s="1"/>
  <c r="D55" i="56"/>
  <c r="E53" i="56" s="1"/>
  <c r="C82" i="56"/>
  <c r="C56" i="56"/>
  <c r="C69" i="56" s="1"/>
  <c r="H67" i="56"/>
  <c r="G76" i="56"/>
  <c r="K103" i="56"/>
  <c r="G59" i="56"/>
  <c r="G60" i="56"/>
  <c r="N135" i="56"/>
  <c r="J74" i="56"/>
  <c r="J52" i="56"/>
  <c r="K58" i="56"/>
  <c r="J47" i="56"/>
  <c r="P131" i="56" l="1"/>
  <c r="O48" i="56" s="1"/>
  <c r="L132" i="56"/>
  <c r="K49" i="56" s="1"/>
  <c r="K50" i="56" s="1"/>
  <c r="H76" i="56"/>
  <c r="I67" i="56"/>
  <c r="E55" i="56"/>
  <c r="G66" i="56"/>
  <c r="G68" i="56" s="1"/>
  <c r="G75" i="56" s="1"/>
  <c r="C70" i="56"/>
  <c r="C77" i="56"/>
  <c r="D56" i="56"/>
  <c r="D69" i="56" s="1"/>
  <c r="D82" i="56"/>
  <c r="H59" i="56"/>
  <c r="H60" i="56"/>
  <c r="L103" i="56"/>
  <c r="G80" i="56"/>
  <c r="O135" i="56"/>
  <c r="O136" i="56" s="1"/>
  <c r="N73" i="56" s="1"/>
  <c r="L58" i="56"/>
  <c r="K52" i="56"/>
  <c r="K74" i="56"/>
  <c r="K47" i="56"/>
  <c r="N136" i="56"/>
  <c r="M73" i="56" s="1"/>
  <c r="A5" i="53"/>
  <c r="G85" i="56" l="1"/>
  <c r="H85" i="56"/>
  <c r="M132" i="56"/>
  <c r="L49" i="56" s="1"/>
  <c r="L50" i="56" s="1"/>
  <c r="Q131" i="56"/>
  <c r="P48" i="56" s="1"/>
  <c r="D77" i="56"/>
  <c r="D70" i="56"/>
  <c r="C71" i="56"/>
  <c r="E82" i="56"/>
  <c r="E56" i="56"/>
  <c r="E69" i="56" s="1"/>
  <c r="J67" i="56"/>
  <c r="I76" i="56"/>
  <c r="H66" i="56"/>
  <c r="H68" i="56" s="1"/>
  <c r="H75" i="56" s="1"/>
  <c r="F53" i="56"/>
  <c r="M103" i="56"/>
  <c r="H80" i="56"/>
  <c r="I61" i="56"/>
  <c r="I60" i="56" s="1"/>
  <c r="I59" i="56"/>
  <c r="L74" i="56"/>
  <c r="M58" i="56"/>
  <c r="L52" i="56"/>
  <c r="L47" i="56"/>
  <c r="P135" i="56"/>
  <c r="P136" i="56" s="1"/>
  <c r="O73" i="56" s="1"/>
  <c r="E25" i="14"/>
  <c r="C25" i="14"/>
  <c r="I85" i="56" l="1"/>
  <c r="R131" i="56"/>
  <c r="Q48" i="56" s="1"/>
  <c r="N132" i="56"/>
  <c r="M49" i="56" s="1"/>
  <c r="M50" i="56" s="1"/>
  <c r="F55" i="56"/>
  <c r="G53" i="56" s="1"/>
  <c r="E77" i="56"/>
  <c r="E70" i="56"/>
  <c r="E71" i="56" s="1"/>
  <c r="C78" i="56"/>
  <c r="D71" i="56"/>
  <c r="K67" i="56"/>
  <c r="J76" i="56"/>
  <c r="C72" i="56"/>
  <c r="J59" i="56"/>
  <c r="J60" i="56"/>
  <c r="I80" i="56"/>
  <c r="I66" i="56"/>
  <c r="I68" i="56" s="1"/>
  <c r="I75" i="56" s="1"/>
  <c r="N103" i="56"/>
  <c r="Q135" i="56"/>
  <c r="M74" i="56"/>
  <c r="N58" i="56"/>
  <c r="M52" i="56"/>
  <c r="M47" i="56"/>
  <c r="J80" i="56" l="1"/>
  <c r="O132" i="56"/>
  <c r="N49" i="56" s="1"/>
  <c r="N50" i="56" s="1"/>
  <c r="S131" i="56"/>
  <c r="R48" i="56" s="1"/>
  <c r="E72" i="56"/>
  <c r="D78" i="56"/>
  <c r="E78" i="56" s="1"/>
  <c r="L67" i="56"/>
  <c r="K76" i="56"/>
  <c r="G55" i="56"/>
  <c r="D72" i="56"/>
  <c r="F82" i="56"/>
  <c r="F56" i="56"/>
  <c r="F69" i="56" s="1"/>
  <c r="O103" i="56"/>
  <c r="J66" i="56"/>
  <c r="J68" i="56" s="1"/>
  <c r="J75" i="56" s="1"/>
  <c r="K60" i="56"/>
  <c r="K59" i="56"/>
  <c r="R135" i="56"/>
  <c r="R136" i="56" s="1"/>
  <c r="Q73" i="56" s="1"/>
  <c r="N74" i="56"/>
  <c r="O58" i="56"/>
  <c r="N52" i="56"/>
  <c r="N47" i="56"/>
  <c r="Q136" i="56"/>
  <c r="P73" i="56" s="1"/>
  <c r="J85" i="56" l="1"/>
  <c r="K85" i="56"/>
  <c r="T131" i="56"/>
  <c r="S48" i="56" s="1"/>
  <c r="P132" i="56"/>
  <c r="O49" i="56" s="1"/>
  <c r="O50" i="56" s="1"/>
  <c r="F77" i="56"/>
  <c r="F70" i="56"/>
  <c r="G56" i="56"/>
  <c r="G69" i="56" s="1"/>
  <c r="G82" i="56"/>
  <c r="H53" i="56"/>
  <c r="H55" i="56" s="1"/>
  <c r="L76" i="56"/>
  <c r="M67" i="56"/>
  <c r="L59" i="56"/>
  <c r="L61" i="56"/>
  <c r="L60" i="56" s="1"/>
  <c r="P103" i="56"/>
  <c r="K80" i="56"/>
  <c r="K66" i="56"/>
  <c r="K68" i="56" s="1"/>
  <c r="K75" i="56" s="1"/>
  <c r="S135" i="56"/>
  <c r="O74" i="56"/>
  <c r="P58" i="56"/>
  <c r="O52" i="56"/>
  <c r="O47" i="56"/>
  <c r="R26" i="14"/>
  <c r="Q26" i="14"/>
  <c r="Q132" i="56" l="1"/>
  <c r="P49" i="56" s="1"/>
  <c r="P50" i="56" s="1"/>
  <c r="U131" i="56"/>
  <c r="T48" i="56" s="1"/>
  <c r="L66" i="56"/>
  <c r="L68" i="56" s="1"/>
  <c r="L75" i="56" s="1"/>
  <c r="M76" i="56"/>
  <c r="N67" i="56"/>
  <c r="I53" i="56"/>
  <c r="H56" i="56"/>
  <c r="H69" i="56" s="1"/>
  <c r="H82" i="56"/>
  <c r="F71" i="56"/>
  <c r="G70" i="56"/>
  <c r="G71" i="56" s="1"/>
  <c r="G72" i="56" s="1"/>
  <c r="G77" i="56"/>
  <c r="Q103" i="56"/>
  <c r="M60" i="56"/>
  <c r="M59" i="56"/>
  <c r="L80" i="56"/>
  <c r="T135" i="56"/>
  <c r="T136" i="56" s="1"/>
  <c r="S73" i="56" s="1"/>
  <c r="S136" i="56"/>
  <c r="R73" i="56" s="1"/>
  <c r="P74" i="56"/>
  <c r="Q58" i="56"/>
  <c r="P52" i="56"/>
  <c r="P47" i="56"/>
  <c r="M85" i="56" l="1"/>
  <c r="L85" i="56"/>
  <c r="V131" i="56"/>
  <c r="U48" i="56" s="1"/>
  <c r="R132" i="56"/>
  <c r="Q49" i="56" s="1"/>
  <c r="Q50" i="56" s="1"/>
  <c r="F78" i="56"/>
  <c r="H77" i="56"/>
  <c r="H70" i="56"/>
  <c r="O67" i="56"/>
  <c r="N76" i="56"/>
  <c r="F72" i="56"/>
  <c r="I55" i="56"/>
  <c r="N59" i="56"/>
  <c r="N60" i="56"/>
  <c r="M80" i="56"/>
  <c r="R103" i="56"/>
  <c r="M66" i="56"/>
  <c r="M68" i="56" s="1"/>
  <c r="M75" i="56" s="1"/>
  <c r="U135" i="56"/>
  <c r="Q74" i="56"/>
  <c r="Q52" i="56"/>
  <c r="R58" i="56"/>
  <c r="Q47" i="56"/>
  <c r="S26" i="14"/>
  <c r="S23" i="12"/>
  <c r="J23" i="12"/>
  <c r="H23" i="12"/>
  <c r="N80" i="56" l="1"/>
  <c r="S132" i="56"/>
  <c r="R49" i="56" s="1"/>
  <c r="R50" i="56" s="1"/>
  <c r="W131" i="56"/>
  <c r="V48" i="56" s="1"/>
  <c r="G78" i="56"/>
  <c r="I56" i="56"/>
  <c r="I69" i="56" s="1"/>
  <c r="I82" i="56"/>
  <c r="H71" i="56"/>
  <c r="N66" i="56"/>
  <c r="N68" i="56" s="1"/>
  <c r="N75" i="56" s="1"/>
  <c r="J53" i="56"/>
  <c r="O76" i="56"/>
  <c r="P67" i="56"/>
  <c r="O61" i="56"/>
  <c r="O60" i="56" s="1"/>
  <c r="O59" i="56"/>
  <c r="S103" i="56"/>
  <c r="V135" i="56"/>
  <c r="V136" i="56" s="1"/>
  <c r="U73" i="56" s="1"/>
  <c r="R74" i="56"/>
  <c r="R52" i="56"/>
  <c r="S58" i="56"/>
  <c r="R47" i="56"/>
  <c r="U136" i="56"/>
  <c r="T73" i="56" s="1"/>
  <c r="N85" i="56" l="1"/>
  <c r="O85" i="56"/>
  <c r="X131" i="56"/>
  <c r="W48" i="56" s="1"/>
  <c r="T132" i="56"/>
  <c r="S49" i="56" s="1"/>
  <c r="S50" i="56" s="1"/>
  <c r="H78" i="56"/>
  <c r="H72" i="56"/>
  <c r="P76" i="56"/>
  <c r="Q67" i="56"/>
  <c r="J55" i="56"/>
  <c r="I77" i="56"/>
  <c r="I70" i="56"/>
  <c r="O66" i="56"/>
  <c r="O68" i="56" s="1"/>
  <c r="O75" i="56" s="1"/>
  <c r="T103" i="56"/>
  <c r="P59" i="56"/>
  <c r="P60" i="56"/>
  <c r="O80" i="56"/>
  <c r="W135" i="56"/>
  <c r="S74" i="56"/>
  <c r="T58" i="56"/>
  <c r="S52" i="56"/>
  <c r="S47" i="56"/>
  <c r="A15" i="53"/>
  <c r="B21" i="53" s="1"/>
  <c r="A12" i="53"/>
  <c r="A9" i="53"/>
  <c r="B60" i="53"/>
  <c r="B83" i="53"/>
  <c r="B82" i="53" s="1"/>
  <c r="B81" i="53"/>
  <c r="B80" i="53" s="1"/>
  <c r="B58" i="53"/>
  <c r="B41" i="53"/>
  <c r="B32" i="53"/>
  <c r="B72" i="53"/>
  <c r="U132" i="56" l="1"/>
  <c r="T49" i="56" s="1"/>
  <c r="T50" i="56" s="1"/>
  <c r="Y131" i="56"/>
  <c r="X48" i="56" s="1"/>
  <c r="I71" i="56"/>
  <c r="I78" i="56" s="1"/>
  <c r="J82" i="56"/>
  <c r="J56" i="56"/>
  <c r="J69" i="56" s="1"/>
  <c r="P66" i="56"/>
  <c r="P68" i="56" s="1"/>
  <c r="P75" i="56" s="1"/>
  <c r="K53" i="56"/>
  <c r="R67" i="56"/>
  <c r="Q76" i="56"/>
  <c r="U103" i="56"/>
  <c r="P80" i="56"/>
  <c r="Q59" i="56"/>
  <c r="Q60" i="56"/>
  <c r="X135" i="56"/>
  <c r="X136" i="56" s="1"/>
  <c r="W73" i="56" s="1"/>
  <c r="T74" i="56"/>
  <c r="U58" i="56"/>
  <c r="T52" i="56"/>
  <c r="T47" i="56"/>
  <c r="W136" i="56"/>
  <c r="V73" i="56" s="1"/>
  <c r="B30" i="53"/>
  <c r="B34" i="53"/>
  <c r="B47" i="53"/>
  <c r="B55" i="53"/>
  <c r="B68" i="53"/>
  <c r="B38" i="53"/>
  <c r="B43" i="53"/>
  <c r="B51" i="53"/>
  <c r="B64" i="53"/>
  <c r="P85" i="56" l="1"/>
  <c r="Q85" i="56"/>
  <c r="Z131" i="56"/>
  <c r="Y48" i="56" s="1"/>
  <c r="V132" i="56"/>
  <c r="U49" i="56" s="1"/>
  <c r="U50" i="56" s="1"/>
  <c r="I72" i="56"/>
  <c r="S67" i="56"/>
  <c r="R76" i="56"/>
  <c r="J70" i="56"/>
  <c r="J77" i="56"/>
  <c r="Q66" i="56"/>
  <c r="Q68" i="56" s="1"/>
  <c r="Q75" i="56" s="1"/>
  <c r="K55" i="56"/>
  <c r="V103" i="56"/>
  <c r="Q80" i="56"/>
  <c r="R59" i="56"/>
  <c r="R61" i="56"/>
  <c r="R60" i="56" s="1"/>
  <c r="U74" i="56"/>
  <c r="V58" i="56"/>
  <c r="U52" i="56"/>
  <c r="U47" i="56"/>
  <c r="Y135" i="56"/>
  <c r="B75" i="53"/>
  <c r="A15" i="12"/>
  <c r="W132" i="56" l="1"/>
  <c r="V49" i="56" s="1"/>
  <c r="V50" i="56" s="1"/>
  <c r="AA131" i="56"/>
  <c r="Z48" i="56" s="1"/>
  <c r="K82" i="56"/>
  <c r="K56" i="56"/>
  <c r="K69" i="56" s="1"/>
  <c r="L53" i="56"/>
  <c r="J71" i="56"/>
  <c r="J78" i="56" s="1"/>
  <c r="S76" i="56"/>
  <c r="T67" i="56"/>
  <c r="S59" i="56"/>
  <c r="S60" i="56"/>
  <c r="R80" i="56"/>
  <c r="W103" i="56"/>
  <c r="R66" i="56"/>
  <c r="R68" i="56" s="1"/>
  <c r="R75" i="56" s="1"/>
  <c r="Z135" i="56"/>
  <c r="Y136" i="56"/>
  <c r="X73" i="56" s="1"/>
  <c r="W58" i="56"/>
  <c r="V47" i="56"/>
  <c r="V74" i="56"/>
  <c r="V52" i="56"/>
  <c r="A8" i="17"/>
  <c r="E9" i="14"/>
  <c r="R85" i="56" l="1"/>
  <c r="AB131" i="56"/>
  <c r="AA48" i="56" s="1"/>
  <c r="X132" i="56"/>
  <c r="W49" i="56" s="1"/>
  <c r="W50" i="56" s="1"/>
  <c r="S66" i="56"/>
  <c r="S68" i="56" s="1"/>
  <c r="S75" i="56" s="1"/>
  <c r="J72" i="56"/>
  <c r="U67" i="56"/>
  <c r="T76" i="56"/>
  <c r="L55" i="56"/>
  <c r="K70" i="56"/>
  <c r="K77" i="56"/>
  <c r="T59" i="56"/>
  <c r="T60" i="56"/>
  <c r="X103" i="56"/>
  <c r="S80" i="56"/>
  <c r="AA135" i="56"/>
  <c r="W74" i="56"/>
  <c r="X58" i="56"/>
  <c r="W52" i="56"/>
  <c r="W47"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S85" i="56" l="1"/>
  <c r="Y132" i="56"/>
  <c r="X49" i="56" s="1"/>
  <c r="X50" i="56" s="1"/>
  <c r="AC131" i="56"/>
  <c r="AB48" i="56" s="1"/>
  <c r="K71" i="56"/>
  <c r="K78" i="56" s="1"/>
  <c r="L82" i="56"/>
  <c r="L56" i="56"/>
  <c r="L69" i="56" s="1"/>
  <c r="V67" i="56"/>
  <c r="U76" i="56"/>
  <c r="M53" i="56"/>
  <c r="Y103" i="56"/>
  <c r="T66" i="56"/>
  <c r="T68" i="56" s="1"/>
  <c r="T75" i="56" s="1"/>
  <c r="T80" i="56"/>
  <c r="U59" i="56"/>
  <c r="U61" i="56"/>
  <c r="U60" i="56" s="1"/>
  <c r="AB135" i="56"/>
  <c r="AB136" i="56" s="1"/>
  <c r="AA73" i="56" s="1"/>
  <c r="AA136" i="56"/>
  <c r="Z73" i="56" s="1"/>
  <c r="X74" i="56"/>
  <c r="Y58" i="56"/>
  <c r="X52" i="56"/>
  <c r="X4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5" i="56" l="1"/>
  <c r="U85" i="56"/>
  <c r="AD131" i="56"/>
  <c r="AC48" i="56" s="1"/>
  <c r="Z132" i="56"/>
  <c r="Y49" i="56" s="1"/>
  <c r="Y50" i="56" s="1"/>
  <c r="K72" i="56"/>
  <c r="U66" i="56"/>
  <c r="U68" i="56" s="1"/>
  <c r="U75" i="56" s="1"/>
  <c r="M55" i="56"/>
  <c r="W67" i="56"/>
  <c r="V76" i="56"/>
  <c r="L77" i="56"/>
  <c r="L70" i="56"/>
  <c r="Z103" i="56"/>
  <c r="V59" i="56"/>
  <c r="V60" i="56"/>
  <c r="U80" i="56"/>
  <c r="Y74" i="56"/>
  <c r="Y52" i="56"/>
  <c r="Z58" i="56"/>
  <c r="Y47" i="56"/>
  <c r="AC135" i="56"/>
  <c r="AC136" i="56" s="1"/>
  <c r="AB73" i="56" s="1"/>
  <c r="V85" i="56" l="1"/>
  <c r="AA132" i="56"/>
  <c r="Z49" i="56" s="1"/>
  <c r="Z50" i="56" s="1"/>
  <c r="AE131" i="56"/>
  <c r="AD48" i="56" s="1"/>
  <c r="V66" i="56"/>
  <c r="V68" i="56" s="1"/>
  <c r="V75" i="56" s="1"/>
  <c r="L71" i="56"/>
  <c r="L78" i="56" s="1"/>
  <c r="W76" i="56"/>
  <c r="X67" i="56"/>
  <c r="M56" i="56"/>
  <c r="M69" i="56" s="1"/>
  <c r="M82" i="56"/>
  <c r="N53" i="56"/>
  <c r="N55" i="56" s="1"/>
  <c r="V80" i="56"/>
  <c r="AA103" i="56"/>
  <c r="W59" i="56"/>
  <c r="W60" i="56"/>
  <c r="AD135" i="56"/>
  <c r="AD136" i="56" s="1"/>
  <c r="AC73" i="56" s="1"/>
  <c r="Z74" i="56"/>
  <c r="Z52" i="56"/>
  <c r="AA58" i="56"/>
  <c r="Z47" i="56"/>
  <c r="W80" i="56" l="1"/>
  <c r="W85" i="56"/>
  <c r="AF131" i="56"/>
  <c r="AE48" i="56" s="1"/>
  <c r="AB132" i="56"/>
  <c r="AA49" i="56" s="1"/>
  <c r="AA50" i="56" s="1"/>
  <c r="W66" i="56"/>
  <c r="W68" i="56" s="1"/>
  <c r="W75" i="56" s="1"/>
  <c r="L72" i="56"/>
  <c r="X76" i="56"/>
  <c r="Y67" i="56"/>
  <c r="O53" i="56"/>
  <c r="N82" i="56"/>
  <c r="N56" i="56"/>
  <c r="N69" i="56" s="1"/>
  <c r="M70" i="56"/>
  <c r="M77" i="56"/>
  <c r="AB103" i="56"/>
  <c r="X61" i="56"/>
  <c r="X60" i="56" s="1"/>
  <c r="X59" i="56"/>
  <c r="AA74" i="56"/>
  <c r="AB58" i="56"/>
  <c r="AA52" i="56"/>
  <c r="AA47" i="56"/>
  <c r="AE135" i="56"/>
  <c r="AE136" i="56" s="1"/>
  <c r="AD73" i="56" s="1"/>
  <c r="X80" i="56" l="1"/>
  <c r="X85" i="56"/>
  <c r="AC132" i="56"/>
  <c r="AB49" i="56" s="1"/>
  <c r="AB50" i="56" s="1"/>
  <c r="AG131" i="56"/>
  <c r="M71" i="56"/>
  <c r="M78" i="56" s="1"/>
  <c r="Z67" i="56"/>
  <c r="Y76" i="56"/>
  <c r="N77" i="56"/>
  <c r="N70" i="56"/>
  <c r="O55" i="56"/>
  <c r="P53" i="56" s="1"/>
  <c r="Y59" i="56"/>
  <c r="X66" i="56"/>
  <c r="X68" i="56" s="1"/>
  <c r="X75" i="56" s="1"/>
  <c r="AC103" i="56"/>
  <c r="AB74" i="56"/>
  <c r="AC58" i="56"/>
  <c r="AB52" i="56"/>
  <c r="AB47" i="56"/>
  <c r="AF135" i="56"/>
  <c r="AF136" i="56" s="1"/>
  <c r="AE73" i="56" s="1"/>
  <c r="AF48" i="56" l="1"/>
  <c r="AH131" i="56"/>
  <c r="AG48" i="56" s="1"/>
  <c r="Y80" i="56"/>
  <c r="Y85" i="56"/>
  <c r="AD132" i="56"/>
  <c r="AC49" i="56" s="1"/>
  <c r="AC50" i="56" s="1"/>
  <c r="P55" i="56"/>
  <c r="Q53" i="56" s="1"/>
  <c r="Q55" i="56" s="1"/>
  <c r="N71" i="56"/>
  <c r="N78" i="56" s="1"/>
  <c r="M72" i="56"/>
  <c r="O82" i="56"/>
  <c r="O56" i="56"/>
  <c r="O69" i="56" s="1"/>
  <c r="AA67" i="56"/>
  <c r="Z76" i="56"/>
  <c r="Z59" i="56"/>
  <c r="Z60" i="56"/>
  <c r="AD103" i="56"/>
  <c r="Y60" i="56"/>
  <c r="Y66" i="56" s="1"/>
  <c r="Y68" i="56" s="1"/>
  <c r="Y75" i="56" s="1"/>
  <c r="AC74" i="56"/>
  <c r="AD58" i="56"/>
  <c r="AC52" i="56"/>
  <c r="AC47" i="56"/>
  <c r="AG135" i="56"/>
  <c r="AH135" i="56" l="1"/>
  <c r="AH136" i="56" s="1"/>
  <c r="AG73" i="56" s="1"/>
  <c r="AE132" i="56"/>
  <c r="AD49" i="56" s="1"/>
  <c r="AD50" i="56" s="1"/>
  <c r="N72" i="56"/>
  <c r="R53" i="56"/>
  <c r="Q82" i="56"/>
  <c r="Q56" i="56"/>
  <c r="Q69" i="56" s="1"/>
  <c r="Q70" i="56" s="1"/>
  <c r="Z66" i="56"/>
  <c r="Z68" i="56" s="1"/>
  <c r="Z75" i="56" s="1"/>
  <c r="AA76" i="56"/>
  <c r="AB67" i="56"/>
  <c r="O70" i="56"/>
  <c r="O77" i="56"/>
  <c r="P56" i="56"/>
  <c r="P69" i="56" s="1"/>
  <c r="P82" i="56"/>
  <c r="Z80" i="56"/>
  <c r="AA59" i="56"/>
  <c r="AA61" i="56"/>
  <c r="AA60" i="56" s="1"/>
  <c r="AE103" i="56"/>
  <c r="AE58" i="56"/>
  <c r="AD52" i="56"/>
  <c r="AD74" i="56"/>
  <c r="AD47" i="56"/>
  <c r="AG136" i="56"/>
  <c r="AG85" i="56" l="1"/>
  <c r="AF73" i="56"/>
  <c r="AA80" i="56"/>
  <c r="Z85" i="56"/>
  <c r="AF132" i="56"/>
  <c r="AE49" i="56" s="1"/>
  <c r="AE50" i="56" s="1"/>
  <c r="Q77" i="56"/>
  <c r="O71" i="56"/>
  <c r="O78" i="56" s="1"/>
  <c r="AA66" i="56"/>
  <c r="AA68" i="56" s="1"/>
  <c r="AA75" i="56" s="1"/>
  <c r="P70" i="56"/>
  <c r="P77" i="56"/>
  <c r="AB76" i="56"/>
  <c r="AC67" i="56"/>
  <c r="R55" i="56"/>
  <c r="AB60" i="56"/>
  <c r="AB59" i="56"/>
  <c r="AF103" i="56"/>
  <c r="AE74" i="56"/>
  <c r="AF58" i="56"/>
  <c r="AG58" i="56" s="1"/>
  <c r="AE52" i="56"/>
  <c r="AE47" i="56"/>
  <c r="Q71" i="56"/>
  <c r="AG47" i="56" l="1"/>
  <c r="AG74" i="56"/>
  <c r="AG52" i="56"/>
  <c r="AB85" i="56"/>
  <c r="AA85" i="56"/>
  <c r="AG132" i="56"/>
  <c r="R56" i="56"/>
  <c r="R69" i="56" s="1"/>
  <c r="R82" i="56"/>
  <c r="AD67" i="56"/>
  <c r="AC76" i="56"/>
  <c r="O72" i="56"/>
  <c r="S53" i="56"/>
  <c r="S55" i="56" s="1"/>
  <c r="P71" i="56"/>
  <c r="P78" i="56" s="1"/>
  <c r="AC59" i="56"/>
  <c r="AC60" i="56"/>
  <c r="AB80" i="56"/>
  <c r="AB66" i="56"/>
  <c r="AB68" i="56" s="1"/>
  <c r="AB75" i="56" s="1"/>
  <c r="AG103" i="56"/>
  <c r="AH103" i="56" s="1"/>
  <c r="AI103" i="56" s="1"/>
  <c r="AJ103" i="56" s="1"/>
  <c r="AF74" i="56"/>
  <c r="AF52" i="56"/>
  <c r="AF47" i="56"/>
  <c r="Q72" i="56"/>
  <c r="AF49" i="56" l="1"/>
  <c r="AF50" i="56" s="1"/>
  <c r="AH132" i="56"/>
  <c r="AG49" i="56" s="1"/>
  <c r="AG50" i="56" s="1"/>
  <c r="AG59" i="56" s="1"/>
  <c r="AC80" i="56"/>
  <c r="AC85" i="56"/>
  <c r="P72" i="56"/>
  <c r="AC66" i="56"/>
  <c r="AC68" i="56" s="1"/>
  <c r="AC75" i="56" s="1"/>
  <c r="Q78" i="56"/>
  <c r="T53" i="56"/>
  <c r="S82" i="56"/>
  <c r="S56" i="56"/>
  <c r="S69" i="56" s="1"/>
  <c r="AD76" i="56"/>
  <c r="AE67" i="56"/>
  <c r="R70" i="56"/>
  <c r="R71" i="56" s="1"/>
  <c r="R77" i="56"/>
  <c r="AD61" i="56"/>
  <c r="AD59" i="56"/>
  <c r="AG61" i="56" l="1"/>
  <c r="AG60" i="56" s="1"/>
  <c r="AG66" i="56" s="1"/>
  <c r="AD80" i="56"/>
  <c r="AD85" i="56"/>
  <c r="R78" i="56"/>
  <c r="R72" i="56"/>
  <c r="AE76" i="56"/>
  <c r="AF67" i="56"/>
  <c r="AG67" i="56" s="1"/>
  <c r="AG76" i="56" s="1"/>
  <c r="S77" i="56"/>
  <c r="S70" i="56"/>
  <c r="S71" i="56" s="1"/>
  <c r="T55" i="56"/>
  <c r="AD60" i="56"/>
  <c r="AD66" i="56" s="1"/>
  <c r="AD68" i="56" s="1"/>
  <c r="AD75" i="56" s="1"/>
  <c r="AE60" i="56"/>
  <c r="AE59" i="56"/>
  <c r="AG68" i="56" l="1"/>
  <c r="S72" i="56"/>
  <c r="S78" i="56"/>
  <c r="T82" i="56"/>
  <c r="T56" i="56"/>
  <c r="T69" i="56" s="1"/>
  <c r="U53" i="56"/>
  <c r="U55" i="56" s="1"/>
  <c r="AF76" i="56"/>
  <c r="AF60" i="56"/>
  <c r="AF59" i="56"/>
  <c r="AG80" i="56" s="1"/>
  <c r="AE80" i="56"/>
  <c r="AE66" i="56"/>
  <c r="AE68" i="56" s="1"/>
  <c r="AE75" i="56" s="1"/>
  <c r="AG75" i="56" l="1"/>
  <c r="AE85" i="56"/>
  <c r="T77" i="56"/>
  <c r="T70" i="56"/>
  <c r="V53" i="56"/>
  <c r="V55" i="56" s="1"/>
  <c r="U56" i="56"/>
  <c r="U69" i="56" s="1"/>
  <c r="U82" i="56"/>
  <c r="AF80" i="56"/>
  <c r="AF66" i="56"/>
  <c r="AF68" i="56" s="1"/>
  <c r="AF75" i="56" s="1"/>
  <c r="AF85" i="56" l="1"/>
  <c r="W53" i="56"/>
  <c r="V82" i="56"/>
  <c r="V56" i="56"/>
  <c r="V69" i="56" s="1"/>
  <c r="U77" i="56"/>
  <c r="U70" i="56"/>
  <c r="U71" i="56" s="1"/>
  <c r="U72" i="56" s="1"/>
  <c r="T71" i="56"/>
  <c r="T78" i="56" l="1"/>
  <c r="U78" i="56" s="1"/>
  <c r="V77" i="56"/>
  <c r="V70" i="56"/>
  <c r="V71" i="56" s="1"/>
  <c r="W55" i="56"/>
  <c r="X53" i="56" s="1"/>
  <c r="T72" i="56"/>
  <c r="V78" i="56" l="1"/>
  <c r="X55" i="56"/>
  <c r="V72" i="56"/>
  <c r="W82" i="56"/>
  <c r="W56" i="56"/>
  <c r="W69" i="56" s="1"/>
  <c r="W70" i="56" l="1"/>
  <c r="W77" i="56"/>
  <c r="X56" i="56"/>
  <c r="X69" i="56" s="1"/>
  <c r="X82" i="56"/>
  <c r="Y53" i="56"/>
  <c r="X70" i="56" l="1"/>
  <c r="X71" i="56" s="1"/>
  <c r="X77" i="56"/>
  <c r="W71" i="56"/>
  <c r="Y55" i="56"/>
  <c r="Z53" i="56" s="1"/>
  <c r="W78" i="56" l="1"/>
  <c r="X78" i="56" s="1"/>
  <c r="X72" i="56"/>
  <c r="Y56" i="56"/>
  <c r="Y69" i="56" s="1"/>
  <c r="Y82" i="56"/>
  <c r="W72" i="56"/>
  <c r="Z55" i="56"/>
  <c r="AA53" i="56" s="1"/>
  <c r="AA55" i="56" l="1"/>
  <c r="AA56" i="56" s="1"/>
  <c r="AA69" i="56" s="1"/>
  <c r="Z56" i="56"/>
  <c r="Z69" i="56" s="1"/>
  <c r="Z82" i="56"/>
  <c r="Y77" i="56"/>
  <c r="Y70" i="56"/>
  <c r="AA70" i="56" l="1"/>
  <c r="AA71" i="56" s="1"/>
  <c r="AA77" i="56"/>
  <c r="AB53" i="56"/>
  <c r="AA82" i="56"/>
  <c r="Y71" i="56"/>
  <c r="Y78" i="56" s="1"/>
  <c r="Z77" i="56"/>
  <c r="Z70" i="56"/>
  <c r="Y72" i="56" l="1"/>
  <c r="AB55" i="56"/>
  <c r="AB82" i="56" s="1"/>
  <c r="Z71" i="56"/>
  <c r="Z78" i="56" s="1"/>
  <c r="AA72" i="56"/>
  <c r="AC53" i="56" l="1"/>
  <c r="AC55" i="56" s="1"/>
  <c r="Z72" i="56"/>
  <c r="AB56" i="56"/>
  <c r="AB69" i="56" s="1"/>
  <c r="AA78" i="56"/>
  <c r="AD53" i="56" l="1"/>
  <c r="AD55" i="56" s="1"/>
  <c r="AC56" i="56"/>
  <c r="AC69" i="56" s="1"/>
  <c r="AC82" i="56"/>
  <c r="AB70" i="56"/>
  <c r="AB77" i="56"/>
  <c r="AC77" i="56" l="1"/>
  <c r="AC70" i="56"/>
  <c r="AC71" i="56" s="1"/>
  <c r="AE53" i="56"/>
  <c r="AD56" i="56"/>
  <c r="AD69" i="56" s="1"/>
  <c r="AD82" i="56"/>
  <c r="AB71" i="56"/>
  <c r="AB78" i="56" s="1"/>
  <c r="AE55" i="56" l="1"/>
  <c r="AF53" i="56" s="1"/>
  <c r="AD77" i="56"/>
  <c r="AD70" i="56"/>
  <c r="AD71" i="56" s="1"/>
  <c r="AC72" i="56"/>
  <c r="AB72" i="56"/>
  <c r="AC78" i="56"/>
  <c r="AF55" i="56" l="1"/>
  <c r="AG53" i="56" s="1"/>
  <c r="AG55" i="56" s="1"/>
  <c r="AD78" i="56"/>
  <c r="AD72" i="56"/>
  <c r="AE82" i="56"/>
  <c r="AE56" i="56"/>
  <c r="AE69" i="56" s="1"/>
  <c r="AF82" i="56" l="1"/>
  <c r="AF56" i="56"/>
  <c r="AF69" i="56" s="1"/>
  <c r="AF77" i="56" s="1"/>
  <c r="AG56" i="56"/>
  <c r="AG69" i="56" s="1"/>
  <c r="AG82" i="56"/>
  <c r="AE70" i="56"/>
  <c r="AE77" i="56"/>
  <c r="AF70" i="56" l="1"/>
  <c r="AF71" i="56" s="1"/>
  <c r="AG77" i="56"/>
  <c r="AG70" i="56"/>
  <c r="AE71" i="56"/>
  <c r="AE78" i="56" s="1"/>
  <c r="AF72" i="56" l="1"/>
  <c r="AG71" i="56"/>
  <c r="AG72" i="56" s="1"/>
  <c r="AE72" i="56"/>
  <c r="AF78" i="56"/>
  <c r="AG78" i="56" s="1"/>
  <c r="C83" i="56" l="1"/>
  <c r="C86" i="56" s="1"/>
  <c r="B83" i="56"/>
  <c r="D83" i="56" l="1"/>
  <c r="B86" i="56"/>
  <c r="B88" i="56"/>
  <c r="C84" i="56"/>
  <c r="C88" i="56"/>
  <c r="B84" i="56"/>
  <c r="B89" i="56" s="1"/>
  <c r="D84" i="56" l="1"/>
  <c r="D89" i="56" s="1"/>
  <c r="D88" i="56"/>
  <c r="E83" i="56"/>
  <c r="E88" i="56" s="1"/>
  <c r="D86" i="56"/>
  <c r="D87" i="56" s="1"/>
  <c r="C89" i="56"/>
  <c r="C87" i="56"/>
  <c r="B87" i="56"/>
  <c r="B90" i="56" s="1"/>
  <c r="G83" i="56" l="1"/>
  <c r="G86" i="56" s="1"/>
  <c r="C90" i="56"/>
  <c r="E86" i="56"/>
  <c r="E84" i="56"/>
  <c r="E89" i="56" s="1"/>
  <c r="D90" i="56"/>
  <c r="F83" i="56" l="1"/>
  <c r="F84" i="56" s="1"/>
  <c r="F89" i="56" s="1"/>
  <c r="H83" i="56"/>
  <c r="H86" i="56" s="1"/>
  <c r="E87" i="56"/>
  <c r="E90" i="56" s="1"/>
  <c r="F88" i="56" l="1"/>
  <c r="G84" i="56"/>
  <c r="G89" i="56" s="1"/>
  <c r="F86" i="56"/>
  <c r="F87" i="56" s="1"/>
  <c r="F90" i="56" s="1"/>
  <c r="G88" i="56"/>
  <c r="H84" i="56"/>
  <c r="H88" i="56"/>
  <c r="I83" i="56"/>
  <c r="I88" i="56" s="1"/>
  <c r="H89" i="56" l="1"/>
  <c r="H87" i="56"/>
  <c r="G87" i="56"/>
  <c r="G90" i="56" s="1"/>
  <c r="I84" i="56"/>
  <c r="I89" i="56" s="1"/>
  <c r="I86" i="56"/>
  <c r="I87" i="56" s="1"/>
  <c r="J83" i="56"/>
  <c r="J86" i="56" s="1"/>
  <c r="H90" i="56" l="1"/>
  <c r="I90" i="56"/>
  <c r="K83" i="56"/>
  <c r="K86" i="56" s="1"/>
  <c r="K87" i="56" s="1"/>
  <c r="J88" i="56"/>
  <c r="J87" i="56"/>
  <c r="J84" i="56"/>
  <c r="J89" i="56" s="1"/>
  <c r="L83" i="56" l="1"/>
  <c r="L88" i="56" s="1"/>
  <c r="K84" i="56"/>
  <c r="K89" i="56" s="1"/>
  <c r="K88" i="56"/>
  <c r="K90" i="56"/>
  <c r="J90" i="56"/>
  <c r="L86" i="56" l="1"/>
  <c r="L87" i="56" s="1"/>
  <c r="L90" i="56" s="1"/>
  <c r="G29" i="56" s="1"/>
  <c r="L84" i="56"/>
  <c r="L89" i="56" s="1"/>
  <c r="G28" i="56" s="1"/>
  <c r="M83" i="56" l="1"/>
  <c r="N83" i="56" l="1"/>
  <c r="P83" i="56"/>
  <c r="P86" i="56" s="1"/>
  <c r="M86" i="56"/>
  <c r="M88" i="56"/>
  <c r="M84" i="56"/>
  <c r="M89" i="56" s="1"/>
  <c r="N86" i="56" l="1"/>
  <c r="N87" i="56" s="1"/>
  <c r="N84" i="56"/>
  <c r="N89" i="56" s="1"/>
  <c r="N88" i="56"/>
  <c r="M87" i="56"/>
  <c r="O83" i="56"/>
  <c r="O86" i="56" s="1"/>
  <c r="Q83" i="56"/>
  <c r="Q86" i="56" s="1"/>
  <c r="Q87" i="56" s="1"/>
  <c r="O87" i="56" l="1"/>
  <c r="O90" i="56" s="1"/>
  <c r="R83" i="56"/>
  <c r="R84" i="56" s="1"/>
  <c r="O88" i="56"/>
  <c r="P88" i="56"/>
  <c r="P84" i="56"/>
  <c r="P87" i="56"/>
  <c r="O84" i="56"/>
  <c r="O89" i="56" s="1"/>
  <c r="M90" i="56"/>
  <c r="G30" i="56"/>
  <c r="Q84" i="56"/>
  <c r="Q88" i="56"/>
  <c r="N90" i="56"/>
  <c r="P90" i="56" l="1"/>
  <c r="R86" i="56"/>
  <c r="R87" i="56" s="1"/>
  <c r="R90" i="56" s="1"/>
  <c r="R88" i="56"/>
  <c r="Q89" i="56"/>
  <c r="R89" i="56"/>
  <c r="P89" i="56"/>
  <c r="Q90" i="56"/>
  <c r="S83" i="56" l="1"/>
  <c r="S88" i="56" l="1"/>
  <c r="S86" i="56"/>
  <c r="S87" i="56" s="1"/>
  <c r="S90" i="56" s="1"/>
  <c r="S84" i="56"/>
  <c r="S89" i="56" s="1"/>
  <c r="T83" i="56"/>
  <c r="T84" i="56" l="1"/>
  <c r="T89" i="56" s="1"/>
  <c r="T88" i="56"/>
  <c r="T86" i="56"/>
  <c r="U83" i="56"/>
  <c r="U86" i="56" s="1"/>
  <c r="W83" i="56" l="1"/>
  <c r="W88" i="56" s="1"/>
  <c r="V83" i="56"/>
  <c r="V84" i="56" s="1"/>
  <c r="T87" i="56"/>
  <c r="T90" i="56" s="1"/>
  <c r="U87" i="56"/>
  <c r="U88" i="56"/>
  <c r="U84" i="56"/>
  <c r="U89" i="56" s="1"/>
  <c r="U90" i="56" l="1"/>
  <c r="X83" i="56"/>
  <c r="X86" i="56" s="1"/>
  <c r="V89" i="56"/>
  <c r="V86" i="56"/>
  <c r="V88" i="56"/>
  <c r="W84" i="56"/>
  <c r="W89" i="56" s="1"/>
  <c r="W86" i="56"/>
  <c r="X84" i="56" l="1"/>
  <c r="X88" i="56"/>
  <c r="X87" i="56"/>
  <c r="V87" i="56"/>
  <c r="V90" i="56" s="1"/>
  <c r="W87" i="56"/>
  <c r="X89" i="56"/>
  <c r="Y83" i="56" l="1"/>
  <c r="W90" i="56"/>
  <c r="X90" i="56"/>
  <c r="Z83" i="56" l="1"/>
  <c r="Y86" i="56"/>
  <c r="Y87" i="56" s="1"/>
  <c r="Y90" i="56" s="1"/>
  <c r="Y84" i="56"/>
  <c r="Y89" i="56" s="1"/>
  <c r="Y88" i="56"/>
  <c r="Z88" i="56" l="1"/>
  <c r="Z84" i="56"/>
  <c r="Z89" i="56" s="1"/>
  <c r="Z86" i="56"/>
  <c r="Z87" i="56" s="1"/>
  <c r="Z90" i="56" s="1"/>
  <c r="AA83" i="56"/>
  <c r="AC83" i="56" l="1"/>
  <c r="AC86" i="56" s="1"/>
  <c r="AB83" i="56"/>
  <c r="AA86" i="56"/>
  <c r="AA87" i="56" s="1"/>
  <c r="AA90" i="56" s="1"/>
  <c r="AA88" i="56"/>
  <c r="AA84" i="56"/>
  <c r="AA89" i="56" s="1"/>
  <c r="AB86" i="56" l="1"/>
  <c r="AC88" i="56"/>
  <c r="AC84" i="56"/>
  <c r="AB84" i="56"/>
  <c r="AB89" i="56" s="1"/>
  <c r="AB88" i="56"/>
  <c r="AD83" i="56" l="1"/>
  <c r="AE83" i="56"/>
  <c r="AE84" i="56" s="1"/>
  <c r="AC89" i="56"/>
  <c r="AB87" i="56"/>
  <c r="AB90" i="56" s="1"/>
  <c r="AC87" i="56"/>
  <c r="AC90" i="56" l="1"/>
  <c r="AF83" i="56"/>
  <c r="AF84" i="56" s="1"/>
  <c r="AF89" i="56" s="1"/>
  <c r="AE88" i="56"/>
  <c r="AE86" i="56"/>
  <c r="AD84" i="56"/>
  <c r="AD89" i="56" s="1"/>
  <c r="AD86" i="56"/>
  <c r="AD87" i="56" s="1"/>
  <c r="AD90" i="56" s="1"/>
  <c r="AD88" i="56"/>
  <c r="AF88" i="56" l="1"/>
  <c r="AG83" i="56"/>
  <c r="AG86" i="56" s="1"/>
  <c r="AF86" i="56"/>
  <c r="AE87" i="56"/>
  <c r="AE90" i="56" s="1"/>
  <c r="AE89" i="56"/>
  <c r="AF87" i="56"/>
  <c r="AG88" i="56" l="1"/>
  <c r="AG87" i="56"/>
  <c r="AG84" i="56"/>
  <c r="AG89" i="56" s="1"/>
  <c r="AF90" i="56"/>
  <c r="AG90" i="56"/>
</calcChain>
</file>

<file path=xl/sharedStrings.xml><?xml version="1.0" encoding="utf-8"?>
<sst xmlns="http://schemas.openxmlformats.org/spreadsheetml/2006/main" count="970" uniqueCount="565">
  <si>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</si>
  <si>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</si>
  <si>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</si>
  <si>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</si>
  <si>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</si>
  <si>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</si>
  <si>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</si>
  <si>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</si>
  <si>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</si>
  <si>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</si>
  <si>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</si>
  <si>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</si>
  <si>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</si>
  <si>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</si>
  <si>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</si>
  <si>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</si>
  <si>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</si>
  <si>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</si>
  <si>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</si>
  <si>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</si>
  <si>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</si>
  <si>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</si>
  <si>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</si>
  <si>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</si>
  <si>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</si>
  <si>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</si>
  <si>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</si>
  <si>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</si>
  <si>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</si>
  <si>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</si>
  <si>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</si>
  <si>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</si>
  <si>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</si>
  <si>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</si>
  <si>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</si>
  <si>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</si>
  <si>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</si>
  <si>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</si>
  <si>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</si>
  <si>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</si>
  <si>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</si>
  <si>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</si>
  <si>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</si>
  <si>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</si>
  <si>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</si>
  <si>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</si>
  <si>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</si>
  <si>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</si>
  <si>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</si>
  <si>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</si>
  <si>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</si>
  <si>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</si>
  <si>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</si>
  <si>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</si>
  <si>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</si>
  <si>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</si>
  <si>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</si>
  <si>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</si>
  <si>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</si>
  <si>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</si>
  <si>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</si>
  <si>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</si>
  <si>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</si>
  <si>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</si>
  <si>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</si>
  <si>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</si>
  <si>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</si>
  <si>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</si>
  <si>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</si>
  <si>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</si>
  <si>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</si>
  <si>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</si>
  <si>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</si>
  <si>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</si>
  <si>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</si>
  <si>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</si>
  <si>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</si>
  <si>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</si>
  <si>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</si>
  <si>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</si>
  <si>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</si>
  <si>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</si>
  <si>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</si>
  <si>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</si>
  <si>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</si>
  <si>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</si>
  <si>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</si>
  <si>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</si>
  <si>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</si>
  <si>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</si>
  <si>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</si>
  <si>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</si>
  <si>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</si>
  <si>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</si>
  <si>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</si>
  <si>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</si>
  <si>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</si>
  <si>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</si>
  <si>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</si>
  <si>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</si>
  <si>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</si>
  <si>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</si>
  <si>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</si>
  <si>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</si>
  <si>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</si>
  <si>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</si>
  <si>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</si>
  <si>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</si>
  <si>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</si>
  <si>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</si>
  <si>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</si>
  <si>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</si>
  <si>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</si>
  <si>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</si>
  <si>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</si>
  <si>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</si>
  <si>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</si>
  <si>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</si>
  <si>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</si>
  <si>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</si>
  <si>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</si>
  <si>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</si>
  <si>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</si>
  <si>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</si>
  <si>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</si>
  <si>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</si>
  <si>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</si>
  <si>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</si>
  <si>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</si>
  <si>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</si>
  <si>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</si>
  <si>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</si>
  <si>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</si>
  <si>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</si>
  <si>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</si>
  <si>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</si>
  <si>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</si>
  <si>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</si>
  <si>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</si>
  <si>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</si>
  <si>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</si>
  <si>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</si>
  <si>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</si>
  <si>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</si>
  <si>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</si>
  <si>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</si>
  <si>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</si>
  <si>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</si>
  <si>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</si>
  <si>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</si>
  <si>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</si>
  <si>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</si>
  <si>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</si>
  <si>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</si>
  <si>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</si>
  <si>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</si>
  <si>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</si>
  <si>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</si>
  <si>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</si>
  <si>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</si>
  <si>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</si>
  <si>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</si>
  <si>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</si>
  <si>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</si>
  <si>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</si>
  <si>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</si>
  <si>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</si>
  <si>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</si>
  <si>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</si>
  <si>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</si>
  <si>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</si>
  <si>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</si>
  <si>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</si>
  <si>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</si>
  <si>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</si>
  <si>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</si>
  <si>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</si>
  <si>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</si>
  <si>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</si>
  <si>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</si>
  <si>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</si>
  <si>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</si>
  <si>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</si>
  <si>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</si>
  <si>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</si>
  <si>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</si>
  <si>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</si>
  <si>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</si>
  <si>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</si>
  <si>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</si>
  <si>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</si>
  <si>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</si>
  <si>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</si>
  <si>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</si>
  <si>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</si>
  <si>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</si>
  <si>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</si>
  <si>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</si>
  <si>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</si>
  <si>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</si>
  <si>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</si>
  <si>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</si>
  <si>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</si>
  <si>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</si>
  <si>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</si>
  <si>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</si>
  <si>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</si>
  <si>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</si>
  <si>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</si>
  <si>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</si>
  <si>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</si>
  <si>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</si>
  <si>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</si>
  <si>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</si>
  <si>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</si>
  <si>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</si>
  <si>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</si>
  <si>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</si>
  <si>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</si>
  <si>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</si>
  <si>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</si>
  <si>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</si>
  <si>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</si>
  <si>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</si>
  <si>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</si>
  <si>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</si>
  <si>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</si>
  <si>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</si>
  <si>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</si>
  <si>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</si>
  <si>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</si>
  <si>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</si>
  <si>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</si>
  <si>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</si>
  <si>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</si>
  <si>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</si>
  <si>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</si>
  <si>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</si>
  <si>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</si>
  <si>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</si>
  <si>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</si>
  <si>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</si>
  <si>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</si>
  <si>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</si>
  <si>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</si>
  <si>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</si>
  <si>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</si>
  <si>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</si>
  <si>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</si>
  <si>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</si>
  <si>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</si>
  <si>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</si>
  <si>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</si>
  <si>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</si>
  <si>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</si>
  <si>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</si>
  <si>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</si>
  <si>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</si>
  <si>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</si>
  <si>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</si>
  <si>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</si>
  <si>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</si>
  <si>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</si>
  <si>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</si>
  <si>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</si>
  <si>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</si>
  <si>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</si>
  <si>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</si>
  <si>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</si>
  <si>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</si>
  <si>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</si>
  <si>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</si>
  <si>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</si>
  <si>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</si>
  <si>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</si>
  <si>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</si>
  <si>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</si>
  <si>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</si>
  <si>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</si>
  <si>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</si>
  <si>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</si>
  <si>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</si>
  <si>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</si>
  <si>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</si>
  <si>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</si>
  <si>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</si>
  <si>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</si>
  <si>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</si>
  <si>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</si>
  <si>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</si>
  <si>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</si>
  <si>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</si>
  <si>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</si>
  <si>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</si>
  <si>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</si>
  <si>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</si>
  <si>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</si>
  <si>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</si>
  <si>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</si>
  <si>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</si>
  <si>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</si>
  <si>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</si>
  <si>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</si>
  <si>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</si>
  <si>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</si>
  <si>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</si>
  <si>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</si>
  <si>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</si>
  <si>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</si>
  <si>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</si>
  <si>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</si>
  <si>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</si>
  <si>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</si>
  <si>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</si>
  <si>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</si>
  <si>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</si>
  <si>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</si>
  <si>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</si>
  <si>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</si>
  <si>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</si>
  <si>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</si>
  <si>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</si>
  <si>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</si>
  <si>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</si>
  <si>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</si>
  <si>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</si>
  <si>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</si>
  <si>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</si>
  <si>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</si>
  <si>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</si>
  <si>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</si>
  <si>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</si>
  <si>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</si>
  <si>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</si>
  <si>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</si>
  <si>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</si>
  <si>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</si>
  <si>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</si>
  <si>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</si>
  <si>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</si>
  <si>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</si>
  <si>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</si>
  <si>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</si>
  <si>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</si>
  <si>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</si>
  <si>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</si>
  <si>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</si>
  <si>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</si>
  <si>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</si>
  <si>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</si>
  <si>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</si>
  <si>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</si>
  <si>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</si>
  <si>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</si>
  <si>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</si>
  <si>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</si>
  <si>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</si>
  <si>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</si>
  <si>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</si>
  <si>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</si>
  <si>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</si>
  <si>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</si>
  <si>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</si>
  <si>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</si>
  <si>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</si>
  <si>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</si>
  <si>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</si>
  <si>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</si>
  <si>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</si>
  <si>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</si>
  <si>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</si>
  <si>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</si>
  <si>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</si>
  <si>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</si>
  <si>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</si>
  <si>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</si>
  <si>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</si>
  <si>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</si>
  <si>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</si>
  <si>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</si>
  <si>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</si>
  <si>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</si>
  <si>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</si>
  <si>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</si>
  <si>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</si>
  <si>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</si>
  <si>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</si>
  <si>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</si>
  <si>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</si>
  <si>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</si>
  <si>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</si>
  <si>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</si>
  <si>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</si>
  <si>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</si>
  <si>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</si>
  <si>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</si>
  <si>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</si>
  <si>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</si>
  <si>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</si>
  <si>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</si>
  <si>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</si>
  <si>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</si>
  <si>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</si>
  <si>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</si>
  <si>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</si>
  <si>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</si>
  <si>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</si>
  <si>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</si>
  <si>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</si>
  <si>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</si>
  <si>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</si>
  <si>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</si>
  <si>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</si>
  <si>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</si>
  <si>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</si>
  <si>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</si>
  <si>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</si>
  <si>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</si>
  <si>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</si>
  <si>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</si>
  <si>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</si>
  <si>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</si>
  <si>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</si>
  <si>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</si>
  <si>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</si>
  <si>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</si>
  <si>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</si>
  <si>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</si>
  <si>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</si>
  <si>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</si>
  <si>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</si>
  <si>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</si>
  <si>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</si>
  <si>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</si>
  <si>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</si>
  <si>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</si>
  <si>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</si>
  <si>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</si>
  <si>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</si>
  <si>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</si>
  <si>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</si>
  <si>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</si>
  <si>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</si>
  <si>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</si>
  <si>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</si>
  <si>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</si>
  <si>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</si>
  <si>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</si>
  <si>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</si>
  <si>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</si>
  <si>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</si>
  <si>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</si>
  <si>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</si>
  <si>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</si>
  <si>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</si>
  <si>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</si>
  <si>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</si>
  <si>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</si>
  <si>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</si>
  <si>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</si>
  <si>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</si>
  <si>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</si>
  <si>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</si>
  <si>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</si>
  <si>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</si>
  <si>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</si>
  <si>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</si>
  <si>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</si>
  <si>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</si>
  <si>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</si>
  <si>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</si>
  <si>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</si>
  <si>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</si>
  <si>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</si>
  <si>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</si>
  <si>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</si>
  <si>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</si>
  <si>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</si>
  <si>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</si>
  <si>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</si>
  <si>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</si>
  <si>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</si>
  <si>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</si>
  <si>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</si>
  <si>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</si>
  <si>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</si>
  <si>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</si>
  <si>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</si>
  <si>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</si>
  <si>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</si>
  <si>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</si>
  <si>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</si>
  <si>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</si>
  <si>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</si>
  <si>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</si>
  <si>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</si>
  <si>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</si>
  <si>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</si>
  <si>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</si>
  <si>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</si>
  <si>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</si>
  <si>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</si>
  <si>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</si>
  <si>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</si>
  <si>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</si>
  <si>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</si>
  <si>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</si>
  <si>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</si>
  <si>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</si>
  <si>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</si>
  <si>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</si>
  <si>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</si>
  <si>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</si>
  <si>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</si>
  <si>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</si>
  <si>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</si>
  <si>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</si>
  <si>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</si>
  <si>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</si>
  <si>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</si>
  <si>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</si>
  <si>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Ф-16 от РП 8 до ТП 78</t>
  </si>
  <si>
    <t>КЛ 6 кВ - 4,632 млн рублей/км</t>
  </si>
  <si>
    <t>0,82 км (0)</t>
  </si>
  <si>
    <r>
      <t>L</t>
    </r>
    <r>
      <rPr>
        <vertAlign val="superscript"/>
        <sz val="11"/>
        <color theme="1"/>
        <rFont val="Calibri"/>
        <family val="2"/>
        <charset val="204"/>
        <scheme val="minor"/>
      </rPr>
      <t>15</t>
    </r>
    <r>
      <rPr>
        <sz val="11"/>
        <color theme="1"/>
        <rFont val="Calibri"/>
        <family val="2"/>
        <scheme val="minor"/>
      </rPr>
      <t>з_лэп=0,82 км</t>
    </r>
  </si>
  <si>
    <t>КЛ 6 кВ Ф-16</t>
  </si>
  <si>
    <t>Приведение эксплуатуционного состояния  КЛ 6 кВ к действующим НТД, ПТЭ,ПУЭ, отраслевым регламентам, ГОСТ 32144-13</t>
  </si>
  <si>
    <t>П</t>
  </si>
  <si>
    <t>L_19-1058</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</si>
  <si>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</si>
  <si>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8-78 (инв. № 5006785) от РП 6 кВ № 8 до ТП 6/0,4 кВ № 78 протяженностью 0,82 км в г. Советск</t>
  </si>
  <si>
    <t>Требуется строительство кабельной линии взамен существующей кабелем большего сечения</t>
  </si>
  <si>
    <t>Строительство КЛ 6 кВ взамен существующей КЛ 6 кВ № 8-78 (инв. № 5006785) от РП 6 кВ № 8 до ТП 6/0,4 кВ № 78 протяженностью 0,82 км в г. Советск, существующую КЛ 6 кВ № 8-78 вывести в разряд недействующих</t>
  </si>
  <si>
    <t>новое строительство</t>
  </si>
  <si>
    <t>сметная стоимость, млн.руб. с НДС</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</si>
  <si>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</si>
  <si>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</si>
  <si>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</si>
  <si>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</si>
  <si>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</si>
  <si>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</si>
  <si>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</si>
  <si>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</si>
  <si>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</si>
  <si>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</si>
  <si>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</si>
  <si>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</si>
  <si>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</si>
  <si>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ООО "Энергопроект"</t>
  </si>
  <si>
    <t>https://lot-online.ru</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</si>
  <si>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</si>
  <si>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1957),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46,304 до 100.</t>
  </si>
  <si>
    <t>без НДС, 
Д/С № 1 от 28.06.2023</t>
  </si>
  <si>
    <t>ПИР ООО "БЭСП" договор № 32211949598 от 01.02.2023 (Д/С № 1 от 28.06.2023) в ценах 2023 года без НДС, млн рублей</t>
  </si>
  <si>
    <t>ПИР ООО "БЭСП" договор № 32211949598 от 01.02.2023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</si>
  <si>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</si>
  <si>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</si>
  <si>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</si>
  <si>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В связи с физическим и моральным износом КЛ 6 кВ от РП 8 до ТП 78, превышением отдельных участков кабеля нормативного срока эксплуатации (год ввода 1957),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КЛ 6 кВ 8-78 - 46,304.      
Техническое задание № 7/СЭРРС/2019.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</si>
  <si>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Увеличение дохода от снижения потерь ээ, руб. в ценах текущего года</t>
  </si>
  <si>
    <t>Увеличение дохода от передачи ээ, руб. в ценах текущего года</t>
  </si>
  <si>
    <t>Прирост за счет увеличения  сечения провода, тыс. кВтч</t>
  </si>
  <si>
    <t>тариф, руб./ тыс.кВтч</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</si>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</sst>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1"/>
      <color theme="3" tint="0.59999389629810485"/>
      <name val="Times New Roman"/>
      <family val="1"/>
      <charset val="204"/>
    </font>
    <font>
      <sz val="12"/>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E6B8B7"/>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0" fillId="0" borderId="0" applyNumberFormat="0" applyFill="0" applyBorder="0" applyAlignment="0" applyProtection="0"/>
    <xf numFmtId="9"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67"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 fontId="61" fillId="0" borderId="46" xfId="49" applyNumberFormat="1" applyFont="1" applyBorder="1" applyAlignment="1">
      <alignment horizontal="center" vertical="center"/>
    </xf>
    <xf numFmtId="49" fontId="61" fillId="0" borderId="46" xfId="49" applyNumberFormat="1" applyFont="1" applyBorder="1" applyAlignment="1">
      <alignment horizontal="center" vertical="center"/>
    </xf>
    <xf numFmtId="17" fontId="45" fillId="27" borderId="46" xfId="2" applyNumberFormat="1" applyFont="1" applyFill="1" applyBorder="1" applyAlignment="1">
      <alignment horizontal="center" vertical="center" wrapText="1"/>
    </xf>
    <xf numFmtId="0" fontId="71" fillId="0" borderId="46" xfId="0" applyFont="1" applyBorder="1" applyAlignment="1">
      <alignment wrapText="1"/>
    </xf>
    <xf numFmtId="0" fontId="71" fillId="0" borderId="46" xfId="0" applyFont="1" applyFill="1" applyBorder="1" applyAlignment="1">
      <alignment wrapText="1"/>
    </xf>
    <xf numFmtId="0" fontId="71" fillId="0" borderId="46" xfId="0" applyFont="1" applyBorder="1"/>
    <xf numFmtId="0" fontId="71" fillId="0" borderId="46" xfId="0" applyFont="1" applyFill="1" applyBorder="1" applyAlignment="1">
      <alignment horizontal="center" vertical="center"/>
    </xf>
    <xf numFmtId="0" fontId="71" fillId="0" borderId="45" xfId="0" applyFont="1" applyFill="1" applyBorder="1" applyAlignment="1">
      <alignment horizontal="center" vertical="center"/>
    </xf>
    <xf numFmtId="0" fontId="71"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2" fillId="28" borderId="46" xfId="72" applyNumberFormat="1" applyFont="1" applyFill="1" applyBorder="1" applyAlignment="1">
      <alignment horizontal="right" vertical="center" wrapText="1"/>
    </xf>
    <xf numFmtId="178" fontId="72" fillId="28" borderId="46" xfId="71" applyNumberFormat="1" applyFont="1" applyFill="1" applyBorder="1" applyAlignment="1">
      <alignment horizontal="right" vertical="center" wrapText="1"/>
    </xf>
    <xf numFmtId="179" fontId="72" fillId="28" borderId="46" xfId="73" applyNumberFormat="1" applyFont="1" applyFill="1" applyBorder="1" applyAlignment="1">
      <alignment horizontal="left" vertical="center" wrapText="1"/>
    </xf>
    <xf numFmtId="180" fontId="71"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1"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53"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8" fontId="36" fillId="0" borderId="0" xfId="49" applyNumberFormat="1" applyFont="1"/>
    <xf numFmtId="49" fontId="37" fillId="0" borderId="1" xfId="49" applyNumberFormat="1" applyFont="1" applyBorder="1" applyAlignment="1">
      <alignment horizontal="center" vertical="center" wrapText="1"/>
    </xf>
    <xf numFmtId="49" fontId="61" fillId="0" borderId="46"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42" fillId="0" borderId="56" xfId="2" applyFont="1" applyFill="1" applyBorder="1" applyAlignment="1">
      <alignment horizontal="center" vertical="center" wrapText="1"/>
    </xf>
    <xf numFmtId="168" fontId="75" fillId="0" borderId="0" xfId="67" applyNumberFormat="1" applyFont="1" applyFill="1" applyBorder="1" applyAlignment="1">
      <alignment horizontal="center" vertical="center"/>
    </xf>
    <xf numFmtId="0" fontId="44" fillId="0" borderId="59" xfId="62" applyFont="1" applyFill="1" applyBorder="1" applyAlignment="1">
      <alignment horizontal="left" vertical="center" wrapText="1"/>
    </xf>
    <xf numFmtId="0" fontId="44" fillId="32" borderId="59" xfId="62" applyFill="1" applyBorder="1" applyAlignment="1">
      <alignment horizontal="center" vertical="center" wrapText="1"/>
    </xf>
    <xf numFmtId="2" fontId="44" fillId="0" borderId="59" xfId="62" applyNumberFormat="1" applyBorder="1" applyAlignment="1">
      <alignment horizontal="center" vertical="center"/>
    </xf>
    <xf numFmtId="2" fontId="44" fillId="32" borderId="59" xfId="62" applyNumberFormat="1" applyFill="1" applyBorder="1" applyAlignment="1">
      <alignment horizontal="center" vertical="center" wrapText="1"/>
    </xf>
    <xf numFmtId="0" fontId="44" fillId="33" borderId="59" xfId="62" applyFont="1" applyFill="1" applyBorder="1" applyAlignment="1">
      <alignment horizontal="center" vertical="center"/>
    </xf>
    <xf numFmtId="4" fontId="44" fillId="32" borderId="59" xfId="62" applyNumberFormat="1" applyFill="1" applyBorder="1" applyAlignment="1">
      <alignment horizontal="center" vertical="center"/>
    </xf>
    <xf numFmtId="10" fontId="76" fillId="0" borderId="59" xfId="74" applyNumberFormat="1" applyFont="1" applyFill="1" applyBorder="1" applyAlignment="1">
      <alignment horizontal="center" wrapText="1"/>
    </xf>
    <xf numFmtId="0" fontId="42" fillId="0" borderId="59"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8" fillId="0" borderId="0" xfId="1" applyFont="1" applyFill="1" applyAlignment="1">
      <alignment horizontal="center" vertical="center"/>
    </xf>
    <xf numFmtId="0" fontId="11" fillId="0" borderId="0" xfId="1" applyFont="1" applyFill="1" applyAlignment="1">
      <alignment horizontal="center" vertical="center"/>
    </xf>
    <xf numFmtId="164" fontId="69" fillId="0" borderId="0" xfId="1" applyNumberFormat="1" applyFont="1" applyFill="1" applyAlignment="1">
      <alignment horizontal="center" vertical="center" wrapText="1"/>
    </xf>
    <xf numFmtId="0" fontId="6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3"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1" applyFont="1" applyAlignment="1">
      <alignment horizontal="center" vertic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9" fillId="0" borderId="0" xfId="1" applyFont="1" applyAlignment="1">
      <alignment horizontal="center" vertical="center"/>
    </xf>
    <xf numFmtId="0" fontId="6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6007757875443358"/>
          <c:h val="0.7961623368296696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-157821.85380086204</c:v>
                </c:pt>
                <c:pt idx="1">
                  <c:v>-8321081.9234950123</c:v>
                </c:pt>
                <c:pt idx="2">
                  <c:v>89412.785869358195</c:v>
                </c:pt>
                <c:pt idx="3">
                  <c:v>30096.644626530226</c:v>
                </c:pt>
                <c:pt idx="4">
                  <c:v>-52363.054679139546</c:v>
                </c:pt>
                <c:pt idx="5">
                  <c:v>28154.861167449708</c:v>
                </c:pt>
                <c:pt idx="6">
                  <c:v>26256.639152186162</c:v>
                </c:pt>
                <c:pt idx="7">
                  <c:v>-41528.207690506024</c:v>
                </c:pt>
                <c:pt idx="8">
                  <c:v>22835.50533084404</c:v>
                </c:pt>
                <c:pt idx="9">
                  <c:v>21295.91830568084</c:v>
                </c:pt>
                <c:pt idx="10">
                  <c:v>-33682.197985522769</c:v>
                </c:pt>
                <c:pt idx="11">
                  <c:v>18521.146334682515</c:v>
                </c:pt>
              </c:numCache>
            </c:numRef>
          </c:val>
          <c:smooth val="0"/>
          <c:extLst>
            <c:ext xmlns:c16="http://schemas.microsoft.com/office/drawing/2014/chart" uri="{C3380CC4-5D6E-409C-BE32-E72D297353CC}">
              <c16:uniqueId val="{00000000-331F-48CE-9DBA-AE2C5ADC4BD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-157821.85380086204</c:v>
                </c:pt>
                <c:pt idx="1">
                  <c:v>-8478903.7772958744</c:v>
                </c:pt>
                <c:pt idx="2">
                  <c:v>-8389490.9914265163</c:v>
                </c:pt>
                <c:pt idx="3">
                  <c:v>-8359394.3467999864</c:v>
                </c:pt>
                <c:pt idx="4">
                  <c:v>-8411757.4014791269</c:v>
                </c:pt>
                <c:pt idx="5">
                  <c:v>-8383602.5403116774</c:v>
                </c:pt>
                <c:pt idx="6">
                  <c:v>-8357345.9011594914</c:v>
                </c:pt>
                <c:pt idx="7">
                  <c:v>-8398874.1088499967</c:v>
                </c:pt>
                <c:pt idx="8">
                  <c:v>-8376038.6035191528</c:v>
                </c:pt>
                <c:pt idx="9">
                  <c:v>-8354742.6852134718</c:v>
                </c:pt>
                <c:pt idx="10">
                  <c:v>-8388424.8831989942</c:v>
                </c:pt>
                <c:pt idx="11">
                  <c:v>-8369903.7368643116</c:v>
                </c:pt>
              </c:numCache>
            </c:numRef>
          </c:val>
          <c:smooth val="0"/>
          <c:extLst>
            <c:ext xmlns:c16="http://schemas.microsoft.com/office/drawing/2014/chart" uri="{C3380CC4-5D6E-409C-BE32-E72D297353CC}">
              <c16:uniqueId val="{00000000-0249-4F50-A8B3-E022AF8D3E5E}"/>
            </c:ext>
          </c:extLst>
        </c:ser>
        <c:dLbls>
          <c:showLegendKey val="0"/>
          <c:showVal val="0"/>
          <c:showCatName val="0"/>
          <c:showSerName val="0"/>
          <c:showPercent val="0"/>
          <c:showBubbleSize val="0"/>
        </c:dLbls>
        <c:smooth val="0"/>
        <c:axId val="242673616"/>
        <c:axId val="242671264"/>
      </c:lineChart>
      <c:catAx>
        <c:axId val="2426736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2671264"/>
        <c:crosses val="autoZero"/>
        <c:auto val="1"/>
        <c:lblAlgn val="ctr"/>
        <c:lblOffset val="100"/>
        <c:noMultiLvlLbl val="0"/>
      </c:catAx>
      <c:valAx>
        <c:axId val="2426712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2673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9479676443435496"/>
          <c:w val="0.90749949384201234"/>
          <c:h val="0.10520288992986704"/>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31</xdr:row>
      <xdr:rowOff>71437</xdr:rowOff>
    </xdr:from>
    <xdr:to>
      <xdr:col>8</xdr:col>
      <xdr:colOff>16986</xdr:colOff>
      <xdr:row>45</xdr:row>
      <xdr:rowOff>107156</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236" customWidth="1"/>
    <col min="2" max="2" width="53.5703125" style="236" customWidth="1"/>
    <col min="3" max="3" width="91.42578125" style="236" customWidth="1"/>
    <col min="4" max="4" width="12" style="236" customWidth="1"/>
    <col min="5" max="5" width="14.42578125" style="236" customWidth="1"/>
    <col min="6" max="6" width="36.5703125" style="236" customWidth="1"/>
    <col min="7" max="7" width="20" style="236" customWidth="1"/>
    <col min="8" max="8" width="25.5703125" style="236" customWidth="1"/>
    <col min="9" max="9" width="16.42578125" style="236" customWidth="1"/>
    <col min="10" max="16384" width="9.140625" style="236"/>
  </cols>
  <sheetData>
    <row r="1" spans="1:22" s="15" customFormat="1" ht="18.75" customHeight="1" x14ac:dyDescent="0.2">
      <c r="A1" s="218"/>
      <c r="C1" s="219" t="s">
        <v>65</v>
      </c>
    </row>
    <row r="2" spans="1:22" s="15" customFormat="1" ht="18.75" customHeight="1" x14ac:dyDescent="0.3">
      <c r="A2" s="218"/>
      <c r="C2" s="220" t="s">
        <v>7</v>
      </c>
    </row>
    <row r="3" spans="1:22" s="15" customFormat="1" ht="18.75" x14ac:dyDescent="0.3">
      <c r="A3" s="221"/>
      <c r="C3" s="220" t="s">
        <v>64</v>
      </c>
    </row>
    <row r="4" spans="1:22" s="15" customFormat="1" ht="18.75" x14ac:dyDescent="0.3">
      <c r="A4" s="221"/>
      <c r="H4" s="220"/>
    </row>
    <row r="5" spans="1:22" s="15" customFormat="1" ht="15.75" x14ac:dyDescent="0.25">
      <c r="A5" s="409" t="s">
        <v>563</v>
      </c>
      <c r="B5" s="409"/>
      <c r="C5" s="409"/>
      <c r="D5" s="136"/>
      <c r="E5" s="136"/>
      <c r="F5" s="136"/>
      <c r="G5" s="136"/>
      <c r="H5" s="136"/>
      <c r="I5" s="136"/>
      <c r="J5" s="136"/>
    </row>
    <row r="6" spans="1:22" s="15" customFormat="1" ht="18.75" x14ac:dyDescent="0.3">
      <c r="A6" s="221"/>
      <c r="H6" s="220"/>
    </row>
    <row r="7" spans="1:22" s="15" customFormat="1" ht="18.75" x14ac:dyDescent="0.2">
      <c r="A7" s="413" t="s">
        <v>6</v>
      </c>
      <c r="B7" s="413"/>
      <c r="C7" s="413"/>
      <c r="D7" s="222"/>
      <c r="E7" s="222"/>
      <c r="F7" s="222"/>
      <c r="G7" s="222"/>
      <c r="H7" s="222"/>
      <c r="I7" s="222"/>
      <c r="J7" s="222"/>
      <c r="K7" s="222"/>
      <c r="L7" s="222"/>
      <c r="M7" s="222"/>
      <c r="N7" s="222"/>
      <c r="O7" s="222"/>
      <c r="P7" s="222"/>
      <c r="Q7" s="222"/>
      <c r="R7" s="222"/>
      <c r="S7" s="222"/>
      <c r="T7" s="222"/>
      <c r="U7" s="222"/>
      <c r="V7" s="222"/>
    </row>
    <row r="8" spans="1:22" s="15" customFormat="1" ht="18.75" x14ac:dyDescent="0.2">
      <c r="A8" s="223"/>
      <c r="B8" s="223"/>
      <c r="C8" s="223"/>
      <c r="D8" s="223"/>
      <c r="E8" s="223"/>
      <c r="F8" s="223"/>
      <c r="G8" s="223"/>
      <c r="H8" s="223"/>
      <c r="I8" s="222"/>
      <c r="J8" s="222"/>
      <c r="K8" s="222"/>
      <c r="L8" s="222"/>
      <c r="M8" s="222"/>
      <c r="N8" s="222"/>
      <c r="O8" s="222"/>
      <c r="P8" s="222"/>
      <c r="Q8" s="222"/>
      <c r="R8" s="222"/>
      <c r="S8" s="222"/>
      <c r="T8" s="222"/>
      <c r="U8" s="222"/>
      <c r="V8" s="222"/>
    </row>
    <row r="9" spans="1:22" s="15" customFormat="1" ht="18.75" x14ac:dyDescent="0.2">
      <c r="A9" s="414" t="s">
        <v>550</v>
      </c>
      <c r="B9" s="414"/>
      <c r="C9" s="414"/>
      <c r="D9" s="224"/>
      <c r="E9" s="224"/>
      <c r="F9" s="224"/>
      <c r="G9" s="224"/>
      <c r="H9" s="224"/>
      <c r="I9" s="222"/>
      <c r="J9" s="222"/>
      <c r="K9" s="222"/>
      <c r="L9" s="222"/>
      <c r="M9" s="222"/>
      <c r="N9" s="222"/>
      <c r="O9" s="222"/>
      <c r="P9" s="222"/>
      <c r="Q9" s="222"/>
      <c r="R9" s="222"/>
      <c r="S9" s="222"/>
      <c r="T9" s="222"/>
      <c r="U9" s="222"/>
      <c r="V9" s="222"/>
    </row>
    <row r="10" spans="1:22" s="15" customFormat="1" ht="18.75" x14ac:dyDescent="0.2">
      <c r="A10" s="410" t="s">
        <v>5</v>
      </c>
      <c r="B10" s="410"/>
      <c r="C10" s="410"/>
      <c r="D10" s="225"/>
      <c r="E10" s="225"/>
      <c r="F10" s="225"/>
      <c r="G10" s="225"/>
      <c r="H10" s="225"/>
      <c r="I10" s="222"/>
      <c r="J10" s="222"/>
      <c r="K10" s="222"/>
      <c r="L10" s="222"/>
      <c r="M10" s="222"/>
      <c r="N10" s="222"/>
      <c r="O10" s="222"/>
      <c r="P10" s="222"/>
      <c r="Q10" s="222"/>
      <c r="R10" s="222"/>
      <c r="S10" s="222"/>
      <c r="T10" s="222"/>
      <c r="U10" s="222"/>
      <c r="V10" s="222"/>
    </row>
    <row r="11" spans="1:22" s="15" customFormat="1" ht="18.75" x14ac:dyDescent="0.2">
      <c r="A11" s="223"/>
      <c r="B11" s="223"/>
      <c r="C11" s="223"/>
      <c r="D11" s="223"/>
      <c r="E11" s="223"/>
      <c r="F11" s="223"/>
      <c r="G11" s="223"/>
      <c r="H11" s="223"/>
      <c r="I11" s="222"/>
      <c r="J11" s="222"/>
      <c r="K11" s="222"/>
      <c r="L11" s="222"/>
      <c r="M11" s="222"/>
      <c r="N11" s="222"/>
      <c r="O11" s="222"/>
      <c r="P11" s="222"/>
      <c r="Q11" s="222"/>
      <c r="R11" s="222"/>
      <c r="S11" s="222"/>
      <c r="T11" s="222"/>
      <c r="U11" s="222"/>
      <c r="V11" s="222"/>
    </row>
    <row r="12" spans="1:22" s="15" customFormat="1" ht="18.75" x14ac:dyDescent="0.2">
      <c r="A12" s="415" t="s">
        <v>528</v>
      </c>
      <c r="B12" s="415"/>
      <c r="C12" s="415"/>
      <c r="D12" s="224"/>
      <c r="E12" s="224"/>
      <c r="F12" s="224"/>
      <c r="G12" s="224"/>
      <c r="H12" s="224"/>
      <c r="I12" s="222"/>
      <c r="J12" s="222"/>
      <c r="K12" s="222"/>
      <c r="L12" s="222"/>
      <c r="M12" s="222"/>
      <c r="N12" s="222"/>
      <c r="O12" s="222"/>
      <c r="P12" s="222"/>
      <c r="Q12" s="222"/>
      <c r="R12" s="222"/>
      <c r="S12" s="222"/>
      <c r="T12" s="222"/>
      <c r="U12" s="222"/>
      <c r="V12" s="222"/>
    </row>
    <row r="13" spans="1:22" s="15" customFormat="1" ht="18.75" x14ac:dyDescent="0.2">
      <c r="A13" s="416" t="s">
        <v>4</v>
      </c>
      <c r="B13" s="416"/>
      <c r="C13" s="416"/>
      <c r="D13" s="225"/>
      <c r="E13" s="225"/>
      <c r="F13" s="225"/>
      <c r="G13" s="225"/>
      <c r="H13" s="225"/>
      <c r="I13" s="222"/>
      <c r="J13" s="222"/>
      <c r="K13" s="222"/>
      <c r="L13" s="222"/>
      <c r="M13" s="222"/>
      <c r="N13" s="222"/>
      <c r="O13" s="222"/>
      <c r="P13" s="222"/>
      <c r="Q13" s="222"/>
      <c r="R13" s="222"/>
      <c r="S13" s="222"/>
      <c r="T13" s="222"/>
      <c r="U13" s="222"/>
      <c r="V13" s="222"/>
    </row>
    <row r="14" spans="1:22" s="226" customFormat="1" ht="15.75" customHeight="1" x14ac:dyDescent="0.2">
      <c r="A14" s="246"/>
      <c r="B14" s="246"/>
      <c r="C14" s="246"/>
      <c r="D14" s="215"/>
      <c r="E14" s="215"/>
      <c r="F14" s="215"/>
      <c r="G14" s="215"/>
      <c r="H14" s="215"/>
      <c r="I14" s="215"/>
      <c r="J14" s="215"/>
      <c r="K14" s="215"/>
      <c r="L14" s="215"/>
      <c r="M14" s="215"/>
      <c r="N14" s="215"/>
      <c r="O14" s="215"/>
      <c r="P14" s="215"/>
      <c r="Q14" s="215"/>
      <c r="R14" s="215"/>
      <c r="S14" s="215"/>
      <c r="T14" s="215"/>
      <c r="U14" s="215"/>
      <c r="V14" s="215"/>
    </row>
    <row r="15" spans="1:22" s="227" customFormat="1" ht="31.5" customHeight="1" x14ac:dyDescent="0.2">
      <c r="A15" s="417" t="s">
        <v>530</v>
      </c>
      <c r="B15" s="418"/>
      <c r="C15" s="418"/>
      <c r="D15" s="224"/>
      <c r="E15" s="224"/>
      <c r="F15" s="224"/>
      <c r="G15" s="224"/>
      <c r="H15" s="224"/>
      <c r="I15" s="224"/>
      <c r="J15" s="224"/>
      <c r="K15" s="224"/>
      <c r="L15" s="224"/>
      <c r="M15" s="224"/>
      <c r="N15" s="224"/>
      <c r="O15" s="224"/>
      <c r="P15" s="224"/>
      <c r="Q15" s="224"/>
      <c r="R15" s="224"/>
      <c r="S15" s="224"/>
      <c r="T15" s="224"/>
      <c r="U15" s="224"/>
      <c r="V15" s="224"/>
    </row>
    <row r="16" spans="1:22" s="227" customFormat="1" ht="15" customHeight="1" x14ac:dyDescent="0.2">
      <c r="A16" s="410" t="s">
        <v>3</v>
      </c>
      <c r="B16" s="410"/>
      <c r="C16" s="410"/>
      <c r="D16" s="225"/>
      <c r="E16" s="225"/>
      <c r="F16" s="225"/>
      <c r="G16" s="225"/>
      <c r="H16" s="225"/>
      <c r="I16" s="225"/>
      <c r="J16" s="225"/>
      <c r="K16" s="225"/>
      <c r="L16" s="225"/>
      <c r="M16" s="225"/>
      <c r="N16" s="225"/>
      <c r="O16" s="225"/>
      <c r="P16" s="225"/>
      <c r="Q16" s="225"/>
      <c r="R16" s="225"/>
      <c r="S16" s="225"/>
      <c r="T16" s="225"/>
      <c r="U16" s="225"/>
      <c r="V16" s="225"/>
    </row>
    <row r="17" spans="1:22" s="227" customFormat="1" ht="15" customHeight="1" x14ac:dyDescent="0.2">
      <c r="A17" s="228"/>
      <c r="B17" s="228"/>
      <c r="C17" s="228"/>
      <c r="D17" s="228"/>
      <c r="E17" s="228"/>
      <c r="F17" s="228"/>
      <c r="G17" s="228"/>
      <c r="H17" s="228"/>
      <c r="I17" s="228"/>
      <c r="J17" s="228"/>
      <c r="K17" s="228"/>
      <c r="L17" s="228"/>
      <c r="M17" s="228"/>
      <c r="N17" s="228"/>
      <c r="O17" s="228"/>
      <c r="P17" s="228"/>
      <c r="Q17" s="228"/>
      <c r="R17" s="228"/>
      <c r="S17" s="228"/>
    </row>
    <row r="18" spans="1:22" s="227" customFormat="1" ht="15" customHeight="1" x14ac:dyDescent="0.2">
      <c r="A18" s="411" t="s">
        <v>448</v>
      </c>
      <c r="B18" s="412"/>
      <c r="C18" s="412"/>
      <c r="D18" s="229"/>
      <c r="E18" s="229"/>
      <c r="F18" s="229"/>
      <c r="G18" s="229"/>
      <c r="H18" s="229"/>
      <c r="I18" s="229"/>
      <c r="J18" s="229"/>
      <c r="K18" s="229"/>
      <c r="L18" s="229"/>
      <c r="M18" s="229"/>
      <c r="N18" s="229"/>
      <c r="O18" s="229"/>
      <c r="P18" s="229"/>
      <c r="Q18" s="229"/>
      <c r="R18" s="229"/>
      <c r="S18" s="229"/>
      <c r="T18" s="229"/>
      <c r="U18" s="229"/>
      <c r="V18" s="229"/>
    </row>
    <row r="19" spans="1:22" s="227" customFormat="1" ht="15" customHeight="1" x14ac:dyDescent="0.2">
      <c r="A19" s="225"/>
      <c r="B19" s="225"/>
      <c r="C19" s="225"/>
      <c r="D19" s="225"/>
      <c r="E19" s="225"/>
      <c r="F19" s="225"/>
      <c r="G19" s="225"/>
      <c r="H19" s="225"/>
      <c r="I19" s="228"/>
      <c r="J19" s="228"/>
      <c r="K19" s="228"/>
      <c r="L19" s="228"/>
      <c r="M19" s="228"/>
      <c r="N19" s="228"/>
      <c r="O19" s="228"/>
      <c r="P19" s="228"/>
      <c r="Q19" s="228"/>
      <c r="R19" s="228"/>
      <c r="S19" s="228"/>
    </row>
    <row r="20" spans="1:22" s="227" customFormat="1" ht="39.75" customHeight="1" x14ac:dyDescent="0.2">
      <c r="A20" s="34" t="s">
        <v>2</v>
      </c>
      <c r="B20" s="230" t="s">
        <v>63</v>
      </c>
      <c r="C20" s="231" t="s">
        <v>62</v>
      </c>
      <c r="D20" s="232"/>
      <c r="E20" s="232"/>
      <c r="F20" s="232"/>
      <c r="G20" s="232"/>
      <c r="H20" s="232"/>
      <c r="I20" s="215"/>
      <c r="J20" s="215"/>
      <c r="K20" s="215"/>
      <c r="L20" s="215"/>
      <c r="M20" s="215"/>
      <c r="N20" s="215"/>
      <c r="O20" s="215"/>
      <c r="P20" s="215"/>
      <c r="Q20" s="215"/>
      <c r="R20" s="215"/>
      <c r="S20" s="215"/>
      <c r="T20" s="233"/>
      <c r="U20" s="233"/>
      <c r="V20" s="233"/>
    </row>
    <row r="21" spans="1:22" s="227" customFormat="1" ht="16.5" customHeight="1" x14ac:dyDescent="0.2">
      <c r="A21" s="231">
        <v>1</v>
      </c>
      <c r="B21" s="230">
        <v>2</v>
      </c>
      <c r="C21" s="231">
        <v>3</v>
      </c>
      <c r="D21" s="232"/>
      <c r="E21" s="232"/>
      <c r="F21" s="232"/>
      <c r="G21" s="232"/>
      <c r="H21" s="232"/>
      <c r="I21" s="215"/>
      <c r="J21" s="215"/>
      <c r="K21" s="215"/>
      <c r="L21" s="215"/>
      <c r="M21" s="215"/>
      <c r="N21" s="215"/>
      <c r="O21" s="215"/>
      <c r="P21" s="215"/>
      <c r="Q21" s="215"/>
      <c r="R21" s="215"/>
      <c r="S21" s="215"/>
      <c r="T21" s="233"/>
      <c r="U21" s="233"/>
      <c r="V21" s="233"/>
    </row>
    <row r="22" spans="1:22" s="227" customFormat="1" ht="39" customHeight="1" x14ac:dyDescent="0.2">
      <c r="A22" s="27" t="s">
        <v>61</v>
      </c>
      <c r="B22" s="234" t="s">
        <v>304</v>
      </c>
      <c r="C22" s="324" t="s">
        <v>496</v>
      </c>
      <c r="D22" s="232"/>
      <c r="E22" s="232"/>
      <c r="F22" s="232"/>
      <c r="G22" s="232"/>
      <c r="H22" s="232"/>
      <c r="I22" s="215"/>
      <c r="J22" s="215"/>
      <c r="K22" s="215"/>
      <c r="L22" s="215"/>
      <c r="M22" s="215"/>
      <c r="N22" s="215"/>
      <c r="O22" s="215"/>
      <c r="P22" s="215"/>
      <c r="Q22" s="215"/>
      <c r="R22" s="215"/>
      <c r="S22" s="215"/>
      <c r="T22" s="233"/>
      <c r="U22" s="233"/>
      <c r="V22" s="233"/>
    </row>
    <row r="23" spans="1:22" s="227" customFormat="1" ht="47.25" x14ac:dyDescent="0.2">
      <c r="A23" s="27" t="s">
        <v>60</v>
      </c>
      <c r="B23" s="35" t="s">
        <v>497</v>
      </c>
      <c r="C23" s="294" t="s">
        <v>495</v>
      </c>
      <c r="D23" s="232"/>
      <c r="E23" s="232"/>
      <c r="F23" s="232"/>
      <c r="G23" s="232"/>
      <c r="H23" s="232"/>
      <c r="I23" s="215"/>
      <c r="J23" s="215"/>
      <c r="K23" s="215"/>
      <c r="L23" s="215"/>
      <c r="M23" s="215"/>
      <c r="N23" s="215"/>
      <c r="O23" s="215"/>
      <c r="P23" s="215"/>
      <c r="Q23" s="215"/>
      <c r="R23" s="215"/>
      <c r="S23" s="215"/>
      <c r="T23" s="233"/>
      <c r="U23" s="233"/>
      <c r="V23" s="233"/>
    </row>
    <row r="24" spans="1:22" s="227" customFormat="1" ht="22.5" customHeight="1" x14ac:dyDescent="0.2">
      <c r="A24" s="406"/>
      <c r="B24" s="407"/>
      <c r="C24" s="408"/>
      <c r="D24" s="232"/>
      <c r="E24" s="232"/>
      <c r="F24" s="232"/>
      <c r="G24" s="232"/>
      <c r="H24" s="232"/>
      <c r="I24" s="215"/>
      <c r="J24" s="215"/>
      <c r="K24" s="215"/>
      <c r="L24" s="215"/>
      <c r="M24" s="215"/>
      <c r="N24" s="215"/>
      <c r="O24" s="215"/>
      <c r="P24" s="215"/>
      <c r="Q24" s="215"/>
      <c r="R24" s="215"/>
      <c r="S24" s="215"/>
      <c r="T24" s="233"/>
      <c r="U24" s="233"/>
      <c r="V24" s="233"/>
    </row>
    <row r="25" spans="1:22" s="227" customFormat="1" ht="58.5" customHeight="1" x14ac:dyDescent="0.2">
      <c r="A25" s="27" t="s">
        <v>59</v>
      </c>
      <c r="B25" s="133" t="s">
        <v>397</v>
      </c>
      <c r="C25" s="34" t="s">
        <v>501</v>
      </c>
      <c r="D25" s="232"/>
      <c r="E25" s="232"/>
      <c r="F25" s="232"/>
      <c r="G25" s="232"/>
      <c r="H25" s="215"/>
      <c r="I25" s="215"/>
      <c r="J25" s="215"/>
      <c r="K25" s="215"/>
      <c r="L25" s="215"/>
      <c r="M25" s="215"/>
      <c r="N25" s="215"/>
      <c r="O25" s="215"/>
      <c r="P25" s="215"/>
      <c r="Q25" s="215"/>
      <c r="R25" s="215"/>
      <c r="S25" s="233"/>
      <c r="T25" s="233"/>
      <c r="U25" s="233"/>
      <c r="V25" s="233"/>
    </row>
    <row r="26" spans="1:22" s="227" customFormat="1" ht="42.75" customHeight="1" x14ac:dyDescent="0.2">
      <c r="A26" s="27" t="s">
        <v>58</v>
      </c>
      <c r="B26" s="133" t="s">
        <v>71</v>
      </c>
      <c r="C26" s="34" t="s">
        <v>466</v>
      </c>
      <c r="D26" s="232"/>
      <c r="E26" s="232"/>
      <c r="F26" s="232"/>
      <c r="G26" s="232"/>
      <c r="H26" s="215"/>
      <c r="I26" s="215"/>
      <c r="J26" s="215"/>
      <c r="K26" s="215"/>
      <c r="L26" s="215"/>
      <c r="M26" s="215"/>
      <c r="N26" s="215"/>
      <c r="O26" s="215"/>
      <c r="P26" s="215"/>
      <c r="Q26" s="215"/>
      <c r="R26" s="215"/>
      <c r="S26" s="233"/>
      <c r="T26" s="233"/>
      <c r="U26" s="233"/>
      <c r="V26" s="233"/>
    </row>
    <row r="27" spans="1:22" s="227" customFormat="1" ht="51.75" customHeight="1" x14ac:dyDescent="0.2">
      <c r="A27" s="27" t="s">
        <v>56</v>
      </c>
      <c r="B27" s="133" t="s">
        <v>70</v>
      </c>
      <c r="C27" s="247" t="s">
        <v>498</v>
      </c>
      <c r="D27" s="232"/>
      <c r="E27" s="232"/>
      <c r="F27" s="232"/>
      <c r="G27" s="232"/>
      <c r="H27" s="215"/>
      <c r="I27" s="215"/>
      <c r="J27" s="215"/>
      <c r="K27" s="215"/>
      <c r="L27" s="215"/>
      <c r="M27" s="215"/>
      <c r="N27" s="215"/>
      <c r="O27" s="215"/>
      <c r="P27" s="215"/>
      <c r="Q27" s="215"/>
      <c r="R27" s="215"/>
      <c r="S27" s="233"/>
      <c r="T27" s="233"/>
      <c r="U27" s="233"/>
      <c r="V27" s="233"/>
    </row>
    <row r="28" spans="1:22" s="227" customFormat="1" ht="42.75" customHeight="1" x14ac:dyDescent="0.2">
      <c r="A28" s="27" t="s">
        <v>55</v>
      </c>
      <c r="B28" s="133" t="s">
        <v>398</v>
      </c>
      <c r="C28" s="34" t="s">
        <v>467</v>
      </c>
      <c r="D28" s="232"/>
      <c r="E28" s="232"/>
      <c r="F28" s="232"/>
      <c r="G28" s="232"/>
      <c r="H28" s="215"/>
      <c r="I28" s="215"/>
      <c r="J28" s="215"/>
      <c r="K28" s="215"/>
      <c r="L28" s="215"/>
      <c r="M28" s="215"/>
      <c r="N28" s="215"/>
      <c r="O28" s="215"/>
      <c r="P28" s="215"/>
      <c r="Q28" s="215"/>
      <c r="R28" s="215"/>
      <c r="S28" s="233"/>
      <c r="T28" s="233"/>
      <c r="U28" s="233"/>
      <c r="V28" s="233"/>
    </row>
    <row r="29" spans="1:22" s="227" customFormat="1" ht="51.75" customHeight="1" x14ac:dyDescent="0.2">
      <c r="A29" s="27" t="s">
        <v>53</v>
      </c>
      <c r="B29" s="133" t="s">
        <v>399</v>
      </c>
      <c r="C29" s="34" t="s">
        <v>467</v>
      </c>
      <c r="D29" s="232"/>
      <c r="E29" s="232"/>
      <c r="F29" s="232"/>
      <c r="G29" s="232"/>
      <c r="H29" s="215"/>
      <c r="I29" s="215"/>
      <c r="J29" s="215"/>
      <c r="K29" s="215"/>
      <c r="L29" s="215"/>
      <c r="M29" s="215"/>
      <c r="N29" s="215"/>
      <c r="O29" s="215"/>
      <c r="P29" s="215"/>
      <c r="Q29" s="215"/>
      <c r="R29" s="215"/>
      <c r="S29" s="233"/>
      <c r="T29" s="233"/>
      <c r="U29" s="233"/>
      <c r="V29" s="233"/>
    </row>
    <row r="30" spans="1:22" s="227" customFormat="1" ht="51.75" customHeight="1" x14ac:dyDescent="0.2">
      <c r="A30" s="27" t="s">
        <v>51</v>
      </c>
      <c r="B30" s="133" t="s">
        <v>400</v>
      </c>
      <c r="C30" s="34" t="s">
        <v>467</v>
      </c>
      <c r="D30" s="232"/>
      <c r="E30" s="232"/>
      <c r="F30" s="232"/>
      <c r="G30" s="232"/>
      <c r="H30" s="215"/>
      <c r="I30" s="215"/>
      <c r="J30" s="215"/>
      <c r="K30" s="215"/>
      <c r="L30" s="215"/>
      <c r="M30" s="215"/>
      <c r="N30" s="215"/>
      <c r="O30" s="215"/>
      <c r="P30" s="215"/>
      <c r="Q30" s="215"/>
      <c r="R30" s="215"/>
      <c r="S30" s="233"/>
      <c r="T30" s="233"/>
      <c r="U30" s="233"/>
      <c r="V30" s="233"/>
    </row>
    <row r="31" spans="1:22" s="227" customFormat="1" ht="51.75" customHeight="1" x14ac:dyDescent="0.2">
      <c r="A31" s="27" t="s">
        <v>69</v>
      </c>
      <c r="B31" s="133" t="s">
        <v>401</v>
      </c>
      <c r="C31" s="34" t="s">
        <v>467</v>
      </c>
      <c r="D31" s="232"/>
      <c r="E31" s="232"/>
      <c r="F31" s="232"/>
      <c r="G31" s="232"/>
      <c r="H31" s="215"/>
      <c r="I31" s="215"/>
      <c r="J31" s="215"/>
      <c r="K31" s="215"/>
      <c r="L31" s="215"/>
      <c r="M31" s="215"/>
      <c r="N31" s="215"/>
      <c r="O31" s="215"/>
      <c r="P31" s="215"/>
      <c r="Q31" s="215"/>
      <c r="R31" s="215"/>
      <c r="S31" s="233"/>
      <c r="T31" s="233"/>
      <c r="U31" s="233"/>
      <c r="V31" s="233"/>
    </row>
    <row r="32" spans="1:22" s="227" customFormat="1" ht="51.75" customHeight="1" x14ac:dyDescent="0.2">
      <c r="A32" s="27" t="s">
        <v>67</v>
      </c>
      <c r="B32" s="133" t="s">
        <v>402</v>
      </c>
      <c r="C32" s="34" t="s">
        <v>467</v>
      </c>
      <c r="D32" s="232"/>
      <c r="E32" s="232"/>
      <c r="F32" s="232"/>
      <c r="G32" s="232"/>
      <c r="H32" s="215"/>
      <c r="I32" s="215"/>
      <c r="J32" s="215"/>
      <c r="K32" s="215"/>
      <c r="L32" s="215"/>
      <c r="M32" s="215"/>
      <c r="N32" s="215"/>
      <c r="O32" s="215"/>
      <c r="P32" s="215"/>
      <c r="Q32" s="215"/>
      <c r="R32" s="215"/>
      <c r="S32" s="233"/>
      <c r="T32" s="233"/>
      <c r="U32" s="233"/>
      <c r="V32" s="233"/>
    </row>
    <row r="33" spans="1:22" s="227" customFormat="1" ht="101.25" customHeight="1" x14ac:dyDescent="0.2">
      <c r="A33" s="27" t="s">
        <v>66</v>
      </c>
      <c r="B33" s="133" t="s">
        <v>403</v>
      </c>
      <c r="C33" s="133" t="s">
        <v>510</v>
      </c>
      <c r="D33" s="232"/>
      <c r="E33" s="232"/>
      <c r="F33" s="232"/>
      <c r="G33" s="232"/>
      <c r="H33" s="215"/>
      <c r="I33" s="215"/>
      <c r="J33" s="215"/>
      <c r="K33" s="215"/>
      <c r="L33" s="215"/>
      <c r="M33" s="215"/>
      <c r="N33" s="215"/>
      <c r="O33" s="215"/>
      <c r="P33" s="215"/>
      <c r="Q33" s="215"/>
      <c r="R33" s="215"/>
      <c r="S33" s="233"/>
      <c r="T33" s="233"/>
      <c r="U33" s="233"/>
      <c r="V33" s="233"/>
    </row>
    <row r="34" spans="1:22" ht="111" customHeight="1" x14ac:dyDescent="0.25">
      <c r="A34" s="27" t="s">
        <v>417</v>
      </c>
      <c r="B34" s="133" t="s">
        <v>404</v>
      </c>
      <c r="C34" s="34" t="s">
        <v>499</v>
      </c>
      <c r="D34" s="235"/>
      <c r="E34" s="235"/>
      <c r="F34" s="235"/>
      <c r="G34" s="235"/>
      <c r="H34" s="235"/>
      <c r="I34" s="235"/>
      <c r="J34" s="235"/>
      <c r="K34" s="235"/>
      <c r="L34" s="235"/>
      <c r="M34" s="235"/>
      <c r="N34" s="235"/>
      <c r="O34" s="235"/>
      <c r="P34" s="235"/>
      <c r="Q34" s="235"/>
      <c r="R34" s="235"/>
      <c r="S34" s="235"/>
      <c r="T34" s="235"/>
      <c r="U34" s="235"/>
      <c r="V34" s="235"/>
    </row>
    <row r="35" spans="1:22" ht="58.5" customHeight="1" x14ac:dyDescent="0.25">
      <c r="A35" s="27" t="s">
        <v>407</v>
      </c>
      <c r="B35" s="133" t="s">
        <v>68</v>
      </c>
      <c r="C35" s="34" t="s">
        <v>499</v>
      </c>
      <c r="D35" s="235"/>
      <c r="E35" s="235"/>
      <c r="F35" s="235"/>
      <c r="G35" s="235"/>
      <c r="H35" s="235"/>
      <c r="I35" s="235"/>
      <c r="J35" s="235"/>
      <c r="K35" s="235"/>
      <c r="L35" s="235"/>
      <c r="M35" s="235"/>
      <c r="N35" s="235"/>
      <c r="O35" s="235"/>
      <c r="P35" s="235"/>
      <c r="Q35" s="235"/>
      <c r="R35" s="235"/>
      <c r="S35" s="235"/>
      <c r="T35" s="235"/>
      <c r="U35" s="235"/>
      <c r="V35" s="235"/>
    </row>
    <row r="36" spans="1:22" ht="51.75" customHeight="1" x14ac:dyDescent="0.25">
      <c r="A36" s="27" t="s">
        <v>418</v>
      </c>
      <c r="B36" s="133" t="s">
        <v>405</v>
      </c>
      <c r="C36" s="34" t="s">
        <v>467</v>
      </c>
      <c r="D36" s="235"/>
      <c r="E36" s="235"/>
      <c r="F36" s="235"/>
      <c r="G36" s="235"/>
      <c r="H36" s="235"/>
      <c r="I36" s="235"/>
      <c r="J36" s="235"/>
      <c r="K36" s="235"/>
      <c r="L36" s="235"/>
      <c r="M36" s="235"/>
      <c r="N36" s="235"/>
      <c r="O36" s="235"/>
      <c r="P36" s="235"/>
      <c r="Q36" s="235"/>
      <c r="R36" s="235"/>
      <c r="S36" s="235"/>
      <c r="T36" s="235"/>
      <c r="U36" s="235"/>
      <c r="V36" s="235"/>
    </row>
    <row r="37" spans="1:22" ht="43.5" customHeight="1" x14ac:dyDescent="0.25">
      <c r="A37" s="27" t="s">
        <v>408</v>
      </c>
      <c r="B37" s="133" t="s">
        <v>406</v>
      </c>
      <c r="C37" s="34" t="s">
        <v>500</v>
      </c>
      <c r="D37" s="235"/>
      <c r="E37" s="235"/>
      <c r="F37" s="235"/>
      <c r="G37" s="235"/>
      <c r="H37" s="235"/>
      <c r="I37" s="235"/>
      <c r="J37" s="235"/>
      <c r="K37" s="235"/>
      <c r="L37" s="235"/>
      <c r="M37" s="235"/>
      <c r="N37" s="235"/>
      <c r="O37" s="235"/>
      <c r="P37" s="235"/>
      <c r="Q37" s="235"/>
      <c r="R37" s="235"/>
      <c r="S37" s="235"/>
      <c r="T37" s="235"/>
      <c r="U37" s="235"/>
      <c r="V37" s="235"/>
    </row>
    <row r="38" spans="1:22" ht="43.5" customHeight="1" x14ac:dyDescent="0.25">
      <c r="A38" s="27" t="s">
        <v>419</v>
      </c>
      <c r="B38" s="133" t="s">
        <v>227</v>
      </c>
      <c r="C38" s="34" t="s">
        <v>499</v>
      </c>
      <c r="D38" s="235"/>
      <c r="E38" s="235"/>
      <c r="F38" s="235"/>
      <c r="G38" s="235"/>
      <c r="H38" s="235"/>
      <c r="I38" s="235"/>
      <c r="J38" s="235"/>
      <c r="K38" s="235"/>
      <c r="L38" s="235"/>
      <c r="M38" s="235"/>
      <c r="N38" s="235"/>
      <c r="O38" s="235"/>
      <c r="P38" s="235"/>
      <c r="Q38" s="235"/>
      <c r="R38" s="235"/>
      <c r="S38" s="235"/>
      <c r="T38" s="235"/>
      <c r="U38" s="235"/>
      <c r="V38" s="235"/>
    </row>
    <row r="39" spans="1:22" ht="23.25" customHeight="1" x14ac:dyDescent="0.25">
      <c r="A39" s="406"/>
      <c r="B39" s="407"/>
      <c r="C39" s="408"/>
      <c r="D39" s="235"/>
      <c r="E39" s="235"/>
      <c r="F39" s="235"/>
      <c r="G39" s="235"/>
      <c r="H39" s="235"/>
      <c r="I39" s="235"/>
      <c r="J39" s="235"/>
      <c r="K39" s="235"/>
      <c r="L39" s="235"/>
      <c r="M39" s="235"/>
      <c r="N39" s="235"/>
      <c r="O39" s="235"/>
      <c r="P39" s="235"/>
      <c r="Q39" s="235"/>
      <c r="R39" s="235"/>
      <c r="S39" s="235"/>
      <c r="T39" s="235"/>
      <c r="U39" s="235"/>
      <c r="V39" s="235"/>
    </row>
    <row r="40" spans="1:22" ht="63" x14ac:dyDescent="0.25">
      <c r="A40" s="27" t="s">
        <v>409</v>
      </c>
      <c r="B40" s="133" t="s">
        <v>461</v>
      </c>
      <c r="C40" s="269" t="s">
        <v>524</v>
      </c>
      <c r="D40" s="235"/>
      <c r="E40" s="235"/>
      <c r="F40" s="235"/>
      <c r="G40" s="235"/>
      <c r="H40" s="235"/>
      <c r="I40" s="235"/>
      <c r="J40" s="235"/>
      <c r="K40" s="235"/>
      <c r="L40" s="235"/>
      <c r="M40" s="235"/>
      <c r="N40" s="235"/>
      <c r="O40" s="235"/>
      <c r="P40" s="235"/>
      <c r="Q40" s="235"/>
      <c r="R40" s="235"/>
      <c r="S40" s="235"/>
      <c r="T40" s="235"/>
      <c r="U40" s="235"/>
      <c r="V40" s="235"/>
    </row>
    <row r="41" spans="1:22" ht="105.75" customHeight="1" x14ac:dyDescent="0.25">
      <c r="A41" s="27" t="s">
        <v>420</v>
      </c>
      <c r="B41" s="133" t="s">
        <v>443</v>
      </c>
      <c r="C41" s="237" t="s">
        <v>500</v>
      </c>
      <c r="D41" s="235"/>
      <c r="E41" s="235"/>
      <c r="F41" s="235"/>
      <c r="G41" s="235"/>
      <c r="H41" s="235"/>
      <c r="I41" s="235"/>
      <c r="J41" s="235"/>
      <c r="K41" s="235"/>
      <c r="L41" s="235"/>
      <c r="M41" s="235"/>
      <c r="N41" s="235"/>
      <c r="O41" s="235"/>
      <c r="P41" s="235"/>
      <c r="Q41" s="235"/>
      <c r="R41" s="235"/>
      <c r="S41" s="235"/>
      <c r="T41" s="235"/>
      <c r="U41" s="235"/>
      <c r="V41" s="235"/>
    </row>
    <row r="42" spans="1:22" ht="83.25" customHeight="1" x14ac:dyDescent="0.25">
      <c r="A42" s="27" t="s">
        <v>410</v>
      </c>
      <c r="B42" s="133" t="s">
        <v>458</v>
      </c>
      <c r="C42" s="237" t="s">
        <v>500</v>
      </c>
      <c r="D42" s="235"/>
      <c r="E42" s="235"/>
      <c r="F42" s="235"/>
      <c r="G42" s="235"/>
      <c r="H42" s="235"/>
      <c r="I42" s="235"/>
      <c r="J42" s="235"/>
      <c r="K42" s="235"/>
      <c r="L42" s="235"/>
      <c r="M42" s="235"/>
      <c r="N42" s="235"/>
      <c r="O42" s="235"/>
      <c r="P42" s="235"/>
      <c r="Q42" s="235"/>
      <c r="R42" s="235"/>
      <c r="S42" s="235"/>
      <c r="T42" s="235"/>
      <c r="U42" s="235"/>
      <c r="V42" s="235"/>
    </row>
    <row r="43" spans="1:22" ht="186" customHeight="1" x14ac:dyDescent="0.25">
      <c r="A43" s="27" t="s">
        <v>423</v>
      </c>
      <c r="B43" s="133" t="s">
        <v>424</v>
      </c>
      <c r="C43" s="237" t="s">
        <v>501</v>
      </c>
      <c r="D43" s="235"/>
      <c r="E43" s="235"/>
      <c r="F43" s="235"/>
      <c r="G43" s="235"/>
      <c r="H43" s="235"/>
      <c r="I43" s="235"/>
      <c r="J43" s="235"/>
      <c r="K43" s="235"/>
      <c r="L43" s="235"/>
      <c r="M43" s="235"/>
      <c r="N43" s="235"/>
      <c r="O43" s="235"/>
      <c r="P43" s="235"/>
      <c r="Q43" s="235"/>
      <c r="R43" s="235"/>
      <c r="S43" s="235"/>
      <c r="T43" s="235"/>
      <c r="U43" s="235"/>
      <c r="V43" s="235"/>
    </row>
    <row r="44" spans="1:22" ht="111" customHeight="1" x14ac:dyDescent="0.25">
      <c r="A44" s="27" t="s">
        <v>411</v>
      </c>
      <c r="B44" s="133" t="s">
        <v>449</v>
      </c>
      <c r="C44" s="237" t="s">
        <v>501</v>
      </c>
      <c r="D44" s="235"/>
      <c r="E44" s="235"/>
      <c r="F44" s="235"/>
      <c r="G44" s="235"/>
      <c r="H44" s="235"/>
      <c r="I44" s="235"/>
      <c r="J44" s="235"/>
      <c r="K44" s="235"/>
      <c r="L44" s="235"/>
      <c r="M44" s="235"/>
      <c r="N44" s="235"/>
      <c r="O44" s="235"/>
      <c r="P44" s="235"/>
      <c r="Q44" s="235"/>
      <c r="R44" s="235"/>
      <c r="S44" s="235"/>
      <c r="T44" s="235"/>
      <c r="U44" s="235"/>
      <c r="V44" s="235"/>
    </row>
    <row r="45" spans="1:22" ht="89.25" customHeight="1" x14ac:dyDescent="0.25">
      <c r="A45" s="27" t="s">
        <v>444</v>
      </c>
      <c r="B45" s="133" t="s">
        <v>450</v>
      </c>
      <c r="C45" s="237" t="s">
        <v>501</v>
      </c>
      <c r="D45" s="235"/>
      <c r="E45" s="235"/>
      <c r="F45" s="235"/>
      <c r="G45" s="235"/>
      <c r="H45" s="235"/>
      <c r="I45" s="235"/>
      <c r="J45" s="235"/>
      <c r="K45" s="235"/>
      <c r="L45" s="235"/>
      <c r="M45" s="235"/>
      <c r="N45" s="235"/>
      <c r="O45" s="235"/>
      <c r="P45" s="235"/>
      <c r="Q45" s="235"/>
      <c r="R45" s="235"/>
      <c r="S45" s="235"/>
      <c r="T45" s="235"/>
      <c r="U45" s="235"/>
      <c r="V45" s="235"/>
    </row>
    <row r="46" spans="1:22" ht="101.25" customHeight="1" x14ac:dyDescent="0.25">
      <c r="A46" s="27" t="s">
        <v>412</v>
      </c>
      <c r="B46" s="133" t="s">
        <v>451</v>
      </c>
      <c r="C46" s="237" t="s">
        <v>501</v>
      </c>
      <c r="D46" s="235"/>
      <c r="E46" s="235"/>
      <c r="F46" s="235"/>
      <c r="G46" s="235"/>
      <c r="H46" s="235"/>
      <c r="I46" s="235"/>
      <c r="J46" s="235"/>
      <c r="K46" s="235"/>
      <c r="L46" s="235"/>
      <c r="M46" s="235"/>
      <c r="N46" s="235"/>
      <c r="O46" s="235"/>
      <c r="P46" s="235"/>
      <c r="Q46" s="235"/>
      <c r="R46" s="235"/>
      <c r="S46" s="235"/>
      <c r="T46" s="235"/>
      <c r="U46" s="235"/>
      <c r="V46" s="235"/>
    </row>
    <row r="47" spans="1:22" ht="18.75" customHeight="1" x14ac:dyDescent="0.25">
      <c r="A47" s="406"/>
      <c r="B47" s="407"/>
      <c r="C47" s="408"/>
      <c r="D47" s="235"/>
      <c r="E47" s="235"/>
      <c r="F47" s="235"/>
      <c r="G47" s="235"/>
      <c r="H47" s="235"/>
      <c r="I47" s="235"/>
      <c r="J47" s="235"/>
      <c r="K47" s="235"/>
      <c r="L47" s="235"/>
      <c r="M47" s="235"/>
      <c r="N47" s="235"/>
      <c r="O47" s="235"/>
      <c r="P47" s="235"/>
      <c r="Q47" s="235"/>
      <c r="R47" s="235"/>
      <c r="S47" s="235"/>
      <c r="T47" s="235"/>
      <c r="U47" s="235"/>
      <c r="V47" s="235"/>
    </row>
    <row r="48" spans="1:22" ht="75.75" customHeight="1" x14ac:dyDescent="0.25">
      <c r="A48" s="27" t="s">
        <v>445</v>
      </c>
      <c r="B48" s="133" t="s">
        <v>459</v>
      </c>
      <c r="C48" s="297" t="str">
        <f>CONCATENATE(ROUND('6.2. Паспорт фин осв ввод'!AC24,2)," млн.руб.")</f>
        <v>0 млн.руб.</v>
      </c>
      <c r="D48" s="235"/>
      <c r="E48" s="235"/>
      <c r="F48" s="235"/>
      <c r="G48" s="235"/>
      <c r="H48" s="235"/>
      <c r="I48" s="235"/>
      <c r="J48" s="235"/>
      <c r="K48" s="235"/>
      <c r="L48" s="235"/>
      <c r="M48" s="235"/>
      <c r="N48" s="235"/>
      <c r="O48" s="235"/>
      <c r="P48" s="235"/>
      <c r="Q48" s="235"/>
      <c r="R48" s="235"/>
      <c r="S48" s="235"/>
      <c r="T48" s="235"/>
      <c r="U48" s="235"/>
      <c r="V48" s="235"/>
    </row>
    <row r="49" spans="1:22" ht="71.25" customHeight="1" x14ac:dyDescent="0.25">
      <c r="A49" s="27" t="s">
        <v>413</v>
      </c>
      <c r="B49" s="133" t="s">
        <v>460</v>
      </c>
      <c r="C49" s="297" t="str">
        <f>CONCATENATE(ROUND('6.2. Паспорт фин осв ввод'!AC30,2)," млн.руб.")</f>
        <v>0 млн.руб.</v>
      </c>
      <c r="D49" s="235"/>
      <c r="E49" s="235"/>
      <c r="F49" s="235"/>
      <c r="G49" s="235"/>
      <c r="H49" s="235"/>
      <c r="I49" s="235"/>
      <c r="J49" s="235"/>
      <c r="K49" s="235"/>
      <c r="L49" s="235"/>
      <c r="M49" s="235"/>
      <c r="N49" s="235"/>
      <c r="O49" s="235"/>
      <c r="P49" s="235"/>
      <c r="Q49" s="235"/>
      <c r="R49" s="235"/>
      <c r="S49" s="235"/>
      <c r="T49" s="235"/>
      <c r="U49" s="235"/>
      <c r="V49" s="235"/>
    </row>
    <row r="50" spans="1:22" x14ac:dyDescent="0.25">
      <c r="A50" s="235"/>
      <c r="B50" s="235"/>
      <c r="C50" s="235"/>
      <c r="D50" s="235"/>
      <c r="E50" s="235"/>
      <c r="F50" s="235"/>
      <c r="G50" s="235"/>
      <c r="H50" s="235"/>
      <c r="I50" s="235"/>
      <c r="J50" s="235"/>
      <c r="K50" s="235"/>
      <c r="L50" s="235"/>
      <c r="M50" s="235"/>
      <c r="N50" s="235"/>
      <c r="O50" s="235"/>
      <c r="P50" s="235"/>
      <c r="Q50" s="235"/>
      <c r="R50" s="235"/>
      <c r="S50" s="235"/>
      <c r="T50" s="235"/>
      <c r="U50" s="235"/>
      <c r="V50" s="235"/>
    </row>
    <row r="51" spans="1:22" x14ac:dyDescent="0.25">
      <c r="A51" s="235"/>
      <c r="B51" s="235"/>
      <c r="C51" s="235"/>
      <c r="D51" s="235"/>
      <c r="E51" s="235"/>
      <c r="F51" s="235"/>
      <c r="G51" s="235"/>
      <c r="H51" s="235"/>
      <c r="I51" s="235"/>
      <c r="J51" s="235"/>
      <c r="K51" s="235"/>
      <c r="L51" s="235"/>
      <c r="M51" s="235"/>
      <c r="N51" s="235"/>
      <c r="O51" s="235"/>
      <c r="P51" s="235"/>
      <c r="Q51" s="235"/>
      <c r="R51" s="235"/>
      <c r="S51" s="235"/>
      <c r="T51" s="235"/>
      <c r="U51" s="235"/>
      <c r="V51" s="235"/>
    </row>
    <row r="52" spans="1:22" x14ac:dyDescent="0.25">
      <c r="A52" s="235"/>
      <c r="B52" s="235"/>
      <c r="C52" s="235"/>
      <c r="D52" s="235"/>
      <c r="E52" s="235"/>
      <c r="F52" s="235"/>
      <c r="G52" s="235"/>
      <c r="H52" s="235"/>
      <c r="I52" s="235"/>
      <c r="J52" s="235"/>
      <c r="K52" s="235"/>
      <c r="L52" s="235"/>
      <c r="M52" s="235"/>
      <c r="N52" s="235"/>
      <c r="O52" s="235"/>
      <c r="P52" s="235"/>
      <c r="Q52" s="235"/>
      <c r="R52" s="235"/>
      <c r="S52" s="235"/>
      <c r="T52" s="235"/>
      <c r="U52" s="235"/>
      <c r="V52" s="235"/>
    </row>
    <row r="53" spans="1:22" x14ac:dyDescent="0.25">
      <c r="A53" s="235"/>
      <c r="B53" s="235"/>
      <c r="C53" s="235"/>
      <c r="D53" s="235"/>
      <c r="E53" s="235"/>
      <c r="F53" s="235"/>
      <c r="G53" s="235"/>
      <c r="H53" s="235"/>
      <c r="I53" s="235"/>
      <c r="J53" s="235"/>
      <c r="K53" s="235"/>
      <c r="L53" s="235"/>
      <c r="M53" s="235"/>
      <c r="N53" s="235"/>
      <c r="O53" s="235"/>
      <c r="P53" s="235"/>
      <c r="Q53" s="235"/>
      <c r="R53" s="235"/>
      <c r="S53" s="235"/>
      <c r="T53" s="235"/>
      <c r="U53" s="235"/>
      <c r="V53" s="235"/>
    </row>
    <row r="54" spans="1:22" x14ac:dyDescent="0.25">
      <c r="A54" s="235"/>
      <c r="B54" s="235"/>
      <c r="C54" s="235"/>
      <c r="D54" s="235"/>
      <c r="E54" s="235"/>
      <c r="F54" s="235"/>
      <c r="G54" s="235"/>
      <c r="H54" s="235"/>
      <c r="I54" s="235"/>
      <c r="J54" s="235"/>
      <c r="K54" s="235"/>
      <c r="L54" s="235"/>
      <c r="M54" s="235"/>
      <c r="N54" s="235"/>
      <c r="O54" s="235"/>
      <c r="P54" s="235"/>
      <c r="Q54" s="235"/>
      <c r="R54" s="235"/>
      <c r="S54" s="235"/>
      <c r="T54" s="235"/>
      <c r="U54" s="235"/>
      <c r="V54" s="235"/>
    </row>
    <row r="55" spans="1:22" x14ac:dyDescent="0.25">
      <c r="A55" s="235"/>
      <c r="B55" s="235"/>
      <c r="C55" s="235"/>
      <c r="D55" s="235"/>
      <c r="E55" s="235"/>
      <c r="F55" s="235"/>
      <c r="G55" s="235"/>
      <c r="H55" s="235"/>
      <c r="I55" s="235"/>
      <c r="J55" s="235"/>
      <c r="K55" s="235"/>
      <c r="L55" s="235"/>
      <c r="M55" s="235"/>
      <c r="N55" s="235"/>
      <c r="O55" s="235"/>
      <c r="P55" s="235"/>
      <c r="Q55" s="235"/>
      <c r="R55" s="235"/>
      <c r="S55" s="235"/>
      <c r="T55" s="235"/>
      <c r="U55" s="235"/>
      <c r="V55" s="235"/>
    </row>
    <row r="56" spans="1:22" x14ac:dyDescent="0.25">
      <c r="A56" s="235"/>
      <c r="B56" s="235"/>
      <c r="C56" s="235"/>
      <c r="D56" s="235"/>
      <c r="E56" s="235"/>
      <c r="F56" s="235"/>
      <c r="G56" s="235"/>
      <c r="H56" s="235"/>
      <c r="I56" s="235"/>
      <c r="J56" s="235"/>
      <c r="K56" s="235"/>
      <c r="L56" s="235"/>
      <c r="M56" s="235"/>
      <c r="N56" s="235"/>
      <c r="O56" s="235"/>
      <c r="P56" s="235"/>
      <c r="Q56" s="235"/>
      <c r="R56" s="235"/>
      <c r="S56" s="235"/>
      <c r="T56" s="235"/>
      <c r="U56" s="235"/>
      <c r="V56" s="235"/>
    </row>
    <row r="57" spans="1:22" x14ac:dyDescent="0.25">
      <c r="A57" s="235"/>
      <c r="B57" s="235"/>
      <c r="C57" s="235"/>
      <c r="D57" s="235"/>
      <c r="E57" s="235"/>
      <c r="F57" s="235"/>
      <c r="G57" s="235"/>
      <c r="H57" s="235"/>
      <c r="I57" s="235"/>
      <c r="J57" s="235"/>
      <c r="K57" s="235"/>
      <c r="L57" s="235"/>
      <c r="M57" s="235"/>
      <c r="N57" s="235"/>
      <c r="O57" s="235"/>
      <c r="P57" s="235"/>
      <c r="Q57" s="235"/>
      <c r="R57" s="235"/>
      <c r="S57" s="235"/>
      <c r="T57" s="235"/>
      <c r="U57" s="235"/>
      <c r="V57" s="235"/>
    </row>
    <row r="58" spans="1:22" x14ac:dyDescent="0.25">
      <c r="A58" s="235"/>
      <c r="B58" s="235"/>
      <c r="C58" s="235"/>
      <c r="D58" s="235"/>
      <c r="E58" s="235"/>
      <c r="F58" s="235"/>
      <c r="G58" s="235"/>
      <c r="H58" s="235"/>
      <c r="I58" s="235"/>
      <c r="J58" s="235"/>
      <c r="K58" s="235"/>
      <c r="L58" s="235"/>
      <c r="M58" s="235"/>
      <c r="N58" s="235"/>
      <c r="O58" s="235"/>
      <c r="P58" s="235"/>
      <c r="Q58" s="235"/>
      <c r="R58" s="235"/>
      <c r="S58" s="235"/>
      <c r="T58" s="235"/>
      <c r="U58" s="235"/>
      <c r="V58" s="235"/>
    </row>
    <row r="59" spans="1:22" x14ac:dyDescent="0.25">
      <c r="A59" s="235"/>
      <c r="B59" s="235"/>
      <c r="C59" s="235"/>
      <c r="D59" s="235"/>
      <c r="E59" s="235"/>
      <c r="F59" s="235"/>
      <c r="G59" s="235"/>
      <c r="H59" s="235"/>
      <c r="I59" s="235"/>
      <c r="J59" s="235"/>
      <c r="K59" s="235"/>
      <c r="L59" s="235"/>
      <c r="M59" s="235"/>
      <c r="N59" s="235"/>
      <c r="O59" s="235"/>
      <c r="P59" s="235"/>
      <c r="Q59" s="235"/>
      <c r="R59" s="235"/>
      <c r="S59" s="235"/>
      <c r="T59" s="235"/>
      <c r="U59" s="235"/>
      <c r="V59" s="235"/>
    </row>
    <row r="60" spans="1:22" x14ac:dyDescent="0.25">
      <c r="A60" s="235"/>
      <c r="B60" s="235"/>
      <c r="C60" s="235"/>
      <c r="D60" s="235"/>
      <c r="E60" s="235"/>
      <c r="F60" s="235"/>
      <c r="G60" s="235"/>
      <c r="H60" s="235"/>
      <c r="I60" s="235"/>
      <c r="J60" s="235"/>
      <c r="K60" s="235"/>
      <c r="L60" s="235"/>
      <c r="M60" s="235"/>
      <c r="N60" s="235"/>
      <c r="O60" s="235"/>
      <c r="P60" s="235"/>
      <c r="Q60" s="235"/>
      <c r="R60" s="235"/>
      <c r="S60" s="235"/>
      <c r="T60" s="235"/>
      <c r="U60" s="235"/>
      <c r="V60" s="235"/>
    </row>
    <row r="61" spans="1:22" x14ac:dyDescent="0.25">
      <c r="A61" s="235"/>
      <c r="B61" s="235"/>
      <c r="C61" s="235"/>
      <c r="D61" s="235"/>
      <c r="E61" s="235"/>
      <c r="F61" s="235"/>
      <c r="G61" s="235"/>
      <c r="H61" s="235"/>
      <c r="I61" s="235"/>
      <c r="J61" s="235"/>
      <c r="K61" s="235"/>
      <c r="L61" s="235"/>
      <c r="M61" s="235"/>
      <c r="N61" s="235"/>
      <c r="O61" s="235"/>
      <c r="P61" s="235"/>
      <c r="Q61" s="235"/>
      <c r="R61" s="235"/>
      <c r="S61" s="235"/>
      <c r="T61" s="235"/>
      <c r="U61" s="235"/>
      <c r="V61" s="235"/>
    </row>
    <row r="62" spans="1:22" x14ac:dyDescent="0.25">
      <c r="A62" s="235"/>
      <c r="B62" s="235"/>
      <c r="C62" s="235"/>
      <c r="D62" s="235"/>
      <c r="E62" s="235"/>
      <c r="F62" s="235"/>
      <c r="G62" s="235"/>
      <c r="H62" s="235"/>
      <c r="I62" s="235"/>
      <c r="J62" s="235"/>
      <c r="K62" s="235"/>
      <c r="L62" s="235"/>
      <c r="M62" s="235"/>
      <c r="N62" s="235"/>
      <c r="O62" s="235"/>
      <c r="P62" s="235"/>
      <c r="Q62" s="235"/>
      <c r="R62" s="235"/>
      <c r="S62" s="235"/>
      <c r="T62" s="235"/>
      <c r="U62" s="235"/>
      <c r="V62" s="235"/>
    </row>
    <row r="63" spans="1:22" x14ac:dyDescent="0.25">
      <c r="A63" s="235"/>
      <c r="B63" s="235"/>
      <c r="C63" s="235"/>
      <c r="D63" s="235"/>
      <c r="E63" s="235"/>
      <c r="F63" s="235"/>
      <c r="G63" s="235"/>
      <c r="H63" s="235"/>
      <c r="I63" s="235"/>
      <c r="J63" s="235"/>
      <c r="K63" s="235"/>
      <c r="L63" s="235"/>
      <c r="M63" s="235"/>
      <c r="N63" s="235"/>
      <c r="O63" s="235"/>
      <c r="P63" s="235"/>
      <c r="Q63" s="235"/>
      <c r="R63" s="235"/>
      <c r="S63" s="235"/>
      <c r="T63" s="235"/>
      <c r="U63" s="235"/>
      <c r="V63" s="235"/>
    </row>
    <row r="64" spans="1:22" x14ac:dyDescent="0.25">
      <c r="A64" s="235"/>
      <c r="B64" s="235"/>
      <c r="C64" s="235"/>
      <c r="D64" s="235"/>
      <c r="E64" s="235"/>
      <c r="F64" s="235"/>
      <c r="G64" s="235"/>
      <c r="H64" s="235"/>
      <c r="I64" s="235"/>
      <c r="J64" s="235"/>
      <c r="K64" s="235"/>
      <c r="L64" s="235"/>
      <c r="M64" s="235"/>
      <c r="N64" s="235"/>
      <c r="O64" s="235"/>
      <c r="P64" s="235"/>
      <c r="Q64" s="235"/>
      <c r="R64" s="235"/>
      <c r="S64" s="235"/>
      <c r="T64" s="235"/>
      <c r="U64" s="235"/>
      <c r="V64" s="235"/>
    </row>
    <row r="65" spans="1:22" x14ac:dyDescent="0.25">
      <c r="A65" s="235"/>
      <c r="B65" s="235"/>
      <c r="C65" s="235"/>
      <c r="D65" s="235"/>
      <c r="E65" s="235"/>
      <c r="F65" s="235"/>
      <c r="G65" s="235"/>
      <c r="H65" s="235"/>
      <c r="I65" s="235"/>
      <c r="J65" s="235"/>
      <c r="K65" s="235"/>
      <c r="L65" s="235"/>
      <c r="M65" s="235"/>
      <c r="N65" s="235"/>
      <c r="O65" s="235"/>
      <c r="P65" s="235"/>
      <c r="Q65" s="235"/>
      <c r="R65" s="235"/>
      <c r="S65" s="235"/>
      <c r="T65" s="235"/>
      <c r="U65" s="235"/>
      <c r="V65" s="235"/>
    </row>
    <row r="66" spans="1:22" x14ac:dyDescent="0.25">
      <c r="A66" s="235"/>
      <c r="B66" s="235"/>
      <c r="C66" s="235"/>
      <c r="D66" s="235"/>
      <c r="E66" s="235"/>
      <c r="F66" s="235"/>
      <c r="G66" s="235"/>
      <c r="H66" s="235"/>
      <c r="I66" s="235"/>
      <c r="J66" s="235"/>
      <c r="K66" s="235"/>
      <c r="L66" s="235"/>
      <c r="M66" s="235"/>
      <c r="N66" s="235"/>
      <c r="O66" s="235"/>
      <c r="P66" s="235"/>
      <c r="Q66" s="235"/>
      <c r="R66" s="235"/>
      <c r="S66" s="235"/>
      <c r="T66" s="235"/>
      <c r="U66" s="235"/>
      <c r="V66" s="235"/>
    </row>
    <row r="67" spans="1:22" x14ac:dyDescent="0.25">
      <c r="A67" s="235"/>
      <c r="B67" s="235"/>
      <c r="C67" s="235"/>
      <c r="D67" s="235"/>
      <c r="E67" s="235"/>
      <c r="F67" s="235"/>
      <c r="G67" s="235"/>
      <c r="H67" s="235"/>
      <c r="I67" s="235"/>
      <c r="J67" s="235"/>
      <c r="K67" s="235"/>
      <c r="L67" s="235"/>
      <c r="M67" s="235"/>
      <c r="N67" s="235"/>
      <c r="O67" s="235"/>
      <c r="P67" s="235"/>
      <c r="Q67" s="235"/>
      <c r="R67" s="235"/>
      <c r="S67" s="235"/>
      <c r="T67" s="235"/>
      <c r="U67" s="235"/>
      <c r="V67" s="235"/>
    </row>
    <row r="68" spans="1:22" x14ac:dyDescent="0.25">
      <c r="A68" s="235"/>
      <c r="B68" s="235"/>
      <c r="C68" s="235"/>
      <c r="D68" s="235"/>
      <c r="E68" s="235"/>
      <c r="F68" s="235"/>
      <c r="G68" s="235"/>
      <c r="H68" s="235"/>
      <c r="I68" s="235"/>
      <c r="J68" s="235"/>
      <c r="K68" s="235"/>
      <c r="L68" s="235"/>
      <c r="M68" s="235"/>
      <c r="N68" s="235"/>
      <c r="O68" s="235"/>
      <c r="P68" s="235"/>
      <c r="Q68" s="235"/>
      <c r="R68" s="235"/>
      <c r="S68" s="235"/>
      <c r="T68" s="235"/>
      <c r="U68" s="235"/>
      <c r="V68" s="235"/>
    </row>
    <row r="69" spans="1:22" x14ac:dyDescent="0.25">
      <c r="A69" s="235"/>
      <c r="B69" s="235"/>
      <c r="C69" s="235"/>
      <c r="D69" s="235"/>
      <c r="E69" s="235"/>
      <c r="F69" s="235"/>
      <c r="G69" s="235"/>
      <c r="H69" s="235"/>
      <c r="I69" s="235"/>
      <c r="J69" s="235"/>
      <c r="K69" s="235"/>
      <c r="L69" s="235"/>
      <c r="M69" s="235"/>
      <c r="N69" s="235"/>
      <c r="O69" s="235"/>
      <c r="P69" s="235"/>
      <c r="Q69" s="235"/>
      <c r="R69" s="235"/>
      <c r="S69" s="235"/>
      <c r="T69" s="235"/>
      <c r="U69" s="235"/>
      <c r="V69" s="235"/>
    </row>
    <row r="70" spans="1:22" x14ac:dyDescent="0.25">
      <c r="A70" s="235"/>
      <c r="B70" s="235"/>
      <c r="C70" s="235"/>
      <c r="D70" s="235"/>
      <c r="E70" s="235"/>
      <c r="F70" s="235"/>
      <c r="G70" s="235"/>
      <c r="H70" s="235"/>
      <c r="I70" s="235"/>
      <c r="J70" s="235"/>
      <c r="K70" s="235"/>
      <c r="L70" s="235"/>
      <c r="M70" s="235"/>
      <c r="N70" s="235"/>
      <c r="O70" s="235"/>
      <c r="P70" s="235"/>
      <c r="Q70" s="235"/>
      <c r="R70" s="235"/>
      <c r="S70" s="235"/>
      <c r="T70" s="235"/>
      <c r="U70" s="235"/>
      <c r="V70" s="235"/>
    </row>
    <row r="71" spans="1:22" x14ac:dyDescent="0.25">
      <c r="A71" s="235"/>
      <c r="B71" s="235"/>
      <c r="C71" s="235"/>
      <c r="D71" s="235"/>
      <c r="E71" s="235"/>
      <c r="F71" s="235"/>
      <c r="G71" s="235"/>
      <c r="H71" s="235"/>
      <c r="I71" s="235"/>
      <c r="J71" s="235"/>
      <c r="K71" s="235"/>
      <c r="L71" s="235"/>
      <c r="M71" s="235"/>
      <c r="N71" s="235"/>
      <c r="O71" s="235"/>
      <c r="P71" s="235"/>
      <c r="Q71" s="235"/>
      <c r="R71" s="235"/>
      <c r="S71" s="235"/>
      <c r="T71" s="235"/>
      <c r="U71" s="235"/>
      <c r="V71" s="235"/>
    </row>
    <row r="72" spans="1:22" x14ac:dyDescent="0.25">
      <c r="A72" s="235"/>
      <c r="B72" s="235"/>
      <c r="C72" s="235"/>
      <c r="D72" s="235"/>
      <c r="E72" s="235"/>
      <c r="F72" s="235"/>
      <c r="G72" s="235"/>
      <c r="H72" s="235"/>
      <c r="I72" s="235"/>
      <c r="J72" s="235"/>
      <c r="K72" s="235"/>
      <c r="L72" s="235"/>
      <c r="M72" s="235"/>
      <c r="N72" s="235"/>
      <c r="O72" s="235"/>
      <c r="P72" s="235"/>
      <c r="Q72" s="235"/>
      <c r="R72" s="235"/>
      <c r="S72" s="235"/>
      <c r="T72" s="235"/>
      <c r="U72" s="235"/>
      <c r="V72" s="235"/>
    </row>
    <row r="73" spans="1:22" x14ac:dyDescent="0.25">
      <c r="A73" s="235"/>
      <c r="B73" s="235"/>
      <c r="C73" s="235"/>
      <c r="D73" s="235"/>
      <c r="E73" s="235"/>
      <c r="F73" s="235"/>
      <c r="G73" s="235"/>
      <c r="H73" s="235"/>
      <c r="I73" s="235"/>
      <c r="J73" s="235"/>
      <c r="K73" s="235"/>
      <c r="L73" s="235"/>
      <c r="M73" s="235"/>
      <c r="N73" s="235"/>
      <c r="O73" s="235"/>
      <c r="P73" s="235"/>
      <c r="Q73" s="235"/>
      <c r="R73" s="235"/>
      <c r="S73" s="235"/>
      <c r="T73" s="235"/>
      <c r="U73" s="235"/>
      <c r="V73" s="235"/>
    </row>
    <row r="74" spans="1:22" x14ac:dyDescent="0.25">
      <c r="A74" s="235"/>
      <c r="B74" s="235"/>
      <c r="C74" s="235"/>
      <c r="D74" s="235"/>
      <c r="E74" s="235"/>
      <c r="F74" s="235"/>
      <c r="G74" s="235"/>
      <c r="H74" s="235"/>
      <c r="I74" s="235"/>
      <c r="J74" s="235"/>
      <c r="K74" s="235"/>
      <c r="L74" s="235"/>
      <c r="M74" s="235"/>
      <c r="N74" s="235"/>
      <c r="O74" s="235"/>
      <c r="P74" s="235"/>
      <c r="Q74" s="235"/>
      <c r="R74" s="235"/>
      <c r="S74" s="235"/>
      <c r="T74" s="235"/>
      <c r="U74" s="235"/>
      <c r="V74" s="235"/>
    </row>
    <row r="75" spans="1:22" x14ac:dyDescent="0.25">
      <c r="A75" s="235"/>
      <c r="B75" s="235"/>
      <c r="C75" s="235"/>
      <c r="D75" s="235"/>
      <c r="E75" s="235"/>
      <c r="F75" s="235"/>
      <c r="G75" s="235"/>
      <c r="H75" s="235"/>
      <c r="I75" s="235"/>
      <c r="J75" s="235"/>
      <c r="K75" s="235"/>
      <c r="L75" s="235"/>
      <c r="M75" s="235"/>
      <c r="N75" s="235"/>
      <c r="O75" s="235"/>
      <c r="P75" s="235"/>
      <c r="Q75" s="235"/>
      <c r="R75" s="235"/>
      <c r="S75" s="235"/>
      <c r="T75" s="235"/>
      <c r="U75" s="235"/>
      <c r="V75" s="235"/>
    </row>
    <row r="76" spans="1:22" x14ac:dyDescent="0.25">
      <c r="A76" s="235"/>
      <c r="B76" s="235"/>
      <c r="C76" s="235"/>
      <c r="D76" s="235"/>
      <c r="E76" s="235"/>
      <c r="F76" s="235"/>
      <c r="G76" s="235"/>
      <c r="H76" s="235"/>
      <c r="I76" s="235"/>
      <c r="J76" s="235"/>
      <c r="K76" s="235"/>
      <c r="L76" s="235"/>
      <c r="M76" s="235"/>
      <c r="N76" s="235"/>
      <c r="O76" s="235"/>
      <c r="P76" s="235"/>
      <c r="Q76" s="235"/>
      <c r="R76" s="235"/>
      <c r="S76" s="235"/>
      <c r="T76" s="235"/>
      <c r="U76" s="235"/>
      <c r="V76" s="235"/>
    </row>
    <row r="77" spans="1:22" x14ac:dyDescent="0.25">
      <c r="A77" s="235"/>
      <c r="B77" s="235"/>
      <c r="C77" s="235"/>
      <c r="D77" s="235"/>
      <c r="E77" s="235"/>
      <c r="F77" s="235"/>
      <c r="G77" s="235"/>
      <c r="H77" s="235"/>
      <c r="I77" s="235"/>
      <c r="J77" s="235"/>
      <c r="K77" s="235"/>
      <c r="L77" s="235"/>
      <c r="M77" s="235"/>
      <c r="N77" s="235"/>
      <c r="O77" s="235"/>
      <c r="P77" s="235"/>
      <c r="Q77" s="235"/>
      <c r="R77" s="235"/>
      <c r="S77" s="235"/>
      <c r="T77" s="235"/>
      <c r="U77" s="235"/>
      <c r="V77" s="235"/>
    </row>
    <row r="78" spans="1:22" x14ac:dyDescent="0.25">
      <c r="A78" s="235"/>
      <c r="B78" s="235"/>
      <c r="C78" s="235"/>
      <c r="D78" s="235"/>
      <c r="E78" s="235"/>
      <c r="F78" s="235"/>
      <c r="G78" s="235"/>
      <c r="H78" s="235"/>
      <c r="I78" s="235"/>
      <c r="J78" s="235"/>
      <c r="K78" s="235"/>
      <c r="L78" s="235"/>
      <c r="M78" s="235"/>
      <c r="N78" s="235"/>
      <c r="O78" s="235"/>
      <c r="P78" s="235"/>
      <c r="Q78" s="235"/>
      <c r="R78" s="235"/>
      <c r="S78" s="235"/>
      <c r="T78" s="235"/>
      <c r="U78" s="235"/>
      <c r="V78" s="235"/>
    </row>
    <row r="79" spans="1:22" x14ac:dyDescent="0.25">
      <c r="A79" s="235"/>
      <c r="B79" s="235"/>
      <c r="C79" s="235"/>
      <c r="D79" s="235"/>
      <c r="E79" s="235"/>
      <c r="F79" s="235"/>
      <c r="G79" s="235"/>
      <c r="H79" s="235"/>
      <c r="I79" s="235"/>
      <c r="J79" s="235"/>
      <c r="K79" s="235"/>
      <c r="L79" s="235"/>
      <c r="M79" s="235"/>
      <c r="N79" s="235"/>
      <c r="O79" s="235"/>
      <c r="P79" s="235"/>
      <c r="Q79" s="235"/>
      <c r="R79" s="235"/>
      <c r="S79" s="235"/>
      <c r="T79" s="235"/>
      <c r="U79" s="235"/>
      <c r="V79" s="235"/>
    </row>
    <row r="80" spans="1:22" x14ac:dyDescent="0.25">
      <c r="A80" s="235"/>
      <c r="B80" s="235"/>
      <c r="C80" s="235"/>
      <c r="D80" s="235"/>
      <c r="E80" s="235"/>
      <c r="F80" s="235"/>
      <c r="G80" s="235"/>
      <c r="H80" s="235"/>
      <c r="I80" s="235"/>
      <c r="J80" s="235"/>
      <c r="K80" s="235"/>
      <c r="L80" s="235"/>
      <c r="M80" s="235"/>
      <c r="N80" s="235"/>
      <c r="O80" s="235"/>
      <c r="P80" s="235"/>
      <c r="Q80" s="235"/>
      <c r="R80" s="235"/>
      <c r="S80" s="235"/>
      <c r="T80" s="235"/>
      <c r="U80" s="235"/>
      <c r="V80" s="235"/>
    </row>
    <row r="81" spans="1:22" x14ac:dyDescent="0.25">
      <c r="A81" s="235"/>
      <c r="B81" s="235"/>
      <c r="C81" s="235"/>
      <c r="D81" s="235"/>
      <c r="E81" s="235"/>
      <c r="F81" s="235"/>
      <c r="G81" s="235"/>
      <c r="H81" s="235"/>
      <c r="I81" s="235"/>
      <c r="J81" s="235"/>
      <c r="K81" s="235"/>
      <c r="L81" s="235"/>
      <c r="M81" s="235"/>
      <c r="N81" s="235"/>
      <c r="O81" s="235"/>
      <c r="P81" s="235"/>
      <c r="Q81" s="235"/>
      <c r="R81" s="235"/>
      <c r="S81" s="235"/>
      <c r="T81" s="235"/>
      <c r="U81" s="235"/>
      <c r="V81" s="235"/>
    </row>
    <row r="82" spans="1:22" x14ac:dyDescent="0.25">
      <c r="A82" s="235"/>
      <c r="B82" s="235"/>
      <c r="C82" s="235"/>
      <c r="D82" s="235"/>
      <c r="E82" s="235"/>
      <c r="F82" s="235"/>
      <c r="G82" s="235"/>
      <c r="H82" s="235"/>
      <c r="I82" s="235"/>
      <c r="J82" s="235"/>
      <c r="K82" s="235"/>
      <c r="L82" s="235"/>
      <c r="M82" s="235"/>
      <c r="N82" s="235"/>
      <c r="O82" s="235"/>
      <c r="P82" s="235"/>
      <c r="Q82" s="235"/>
      <c r="R82" s="235"/>
      <c r="S82" s="235"/>
      <c r="T82" s="235"/>
      <c r="U82" s="235"/>
      <c r="V82" s="235"/>
    </row>
    <row r="83" spans="1:22" x14ac:dyDescent="0.25">
      <c r="A83" s="235"/>
      <c r="B83" s="235"/>
      <c r="C83" s="235"/>
      <c r="D83" s="235"/>
      <c r="E83" s="235"/>
      <c r="F83" s="235"/>
      <c r="G83" s="235"/>
      <c r="H83" s="235"/>
      <c r="I83" s="235"/>
      <c r="J83" s="235"/>
      <c r="K83" s="235"/>
      <c r="L83" s="235"/>
      <c r="M83" s="235"/>
      <c r="N83" s="235"/>
      <c r="O83" s="235"/>
      <c r="P83" s="235"/>
      <c r="Q83" s="235"/>
      <c r="R83" s="235"/>
      <c r="S83" s="235"/>
      <c r="T83" s="235"/>
      <c r="U83" s="235"/>
      <c r="V83" s="235"/>
    </row>
    <row r="84" spans="1:22" x14ac:dyDescent="0.25">
      <c r="A84" s="235"/>
      <c r="B84" s="235"/>
      <c r="C84" s="235"/>
      <c r="D84" s="235"/>
      <c r="E84" s="235"/>
      <c r="F84" s="235"/>
      <c r="G84" s="235"/>
      <c r="H84" s="235"/>
      <c r="I84" s="235"/>
      <c r="J84" s="235"/>
      <c r="K84" s="235"/>
      <c r="L84" s="235"/>
      <c r="M84" s="235"/>
      <c r="N84" s="235"/>
      <c r="O84" s="235"/>
      <c r="P84" s="235"/>
      <c r="Q84" s="235"/>
      <c r="R84" s="235"/>
      <c r="S84" s="235"/>
      <c r="T84" s="235"/>
      <c r="U84" s="235"/>
      <c r="V84" s="235"/>
    </row>
    <row r="85" spans="1:22" x14ac:dyDescent="0.25">
      <c r="A85" s="235"/>
      <c r="B85" s="235"/>
      <c r="C85" s="235"/>
      <c r="D85" s="235"/>
      <c r="E85" s="235"/>
      <c r="F85" s="235"/>
      <c r="G85" s="235"/>
      <c r="H85" s="235"/>
      <c r="I85" s="235"/>
      <c r="J85" s="235"/>
      <c r="K85" s="235"/>
      <c r="L85" s="235"/>
      <c r="M85" s="235"/>
      <c r="N85" s="235"/>
      <c r="O85" s="235"/>
      <c r="P85" s="235"/>
      <c r="Q85" s="235"/>
      <c r="R85" s="235"/>
      <c r="S85" s="235"/>
      <c r="T85" s="235"/>
      <c r="U85" s="235"/>
      <c r="V85" s="235"/>
    </row>
    <row r="86" spans="1:22" x14ac:dyDescent="0.25">
      <c r="A86" s="235"/>
      <c r="B86" s="235"/>
      <c r="C86" s="235"/>
      <c r="D86" s="235"/>
      <c r="E86" s="235"/>
      <c r="F86" s="235"/>
      <c r="G86" s="235"/>
      <c r="H86" s="235"/>
      <c r="I86" s="235"/>
      <c r="J86" s="235"/>
      <c r="K86" s="235"/>
      <c r="L86" s="235"/>
      <c r="M86" s="235"/>
      <c r="N86" s="235"/>
      <c r="O86" s="235"/>
      <c r="P86" s="235"/>
      <c r="Q86" s="235"/>
      <c r="R86" s="235"/>
      <c r="S86" s="235"/>
      <c r="T86" s="235"/>
      <c r="U86" s="235"/>
      <c r="V86" s="235"/>
    </row>
    <row r="87" spans="1:22" x14ac:dyDescent="0.25">
      <c r="A87" s="235"/>
      <c r="B87" s="235"/>
      <c r="C87" s="235"/>
      <c r="D87" s="235"/>
      <c r="E87" s="235"/>
      <c r="F87" s="235"/>
      <c r="G87" s="235"/>
      <c r="H87" s="235"/>
      <c r="I87" s="235"/>
      <c r="J87" s="235"/>
      <c r="K87" s="235"/>
      <c r="L87" s="235"/>
      <c r="M87" s="235"/>
      <c r="N87" s="235"/>
      <c r="O87" s="235"/>
      <c r="P87" s="235"/>
      <c r="Q87" s="235"/>
      <c r="R87" s="235"/>
      <c r="S87" s="235"/>
      <c r="T87" s="235"/>
      <c r="U87" s="235"/>
      <c r="V87" s="235"/>
    </row>
    <row r="88" spans="1:22" x14ac:dyDescent="0.25">
      <c r="A88" s="235"/>
      <c r="B88" s="235"/>
      <c r="C88" s="235"/>
      <c r="D88" s="235"/>
      <c r="E88" s="235"/>
      <c r="F88" s="235"/>
      <c r="G88" s="235"/>
      <c r="H88" s="235"/>
      <c r="I88" s="235"/>
      <c r="J88" s="235"/>
      <c r="K88" s="235"/>
      <c r="L88" s="235"/>
      <c r="M88" s="235"/>
      <c r="N88" s="235"/>
      <c r="O88" s="235"/>
      <c r="P88" s="235"/>
      <c r="Q88" s="235"/>
      <c r="R88" s="235"/>
      <c r="S88" s="235"/>
      <c r="T88" s="235"/>
      <c r="U88" s="235"/>
      <c r="V88" s="235"/>
    </row>
    <row r="89" spans="1:22" x14ac:dyDescent="0.25">
      <c r="A89" s="235"/>
      <c r="B89" s="235"/>
      <c r="C89" s="235"/>
      <c r="D89" s="235"/>
      <c r="E89" s="235"/>
      <c r="F89" s="235"/>
      <c r="G89" s="235"/>
      <c r="H89" s="235"/>
      <c r="I89" s="235"/>
      <c r="J89" s="235"/>
      <c r="K89" s="235"/>
      <c r="L89" s="235"/>
      <c r="M89" s="235"/>
      <c r="N89" s="235"/>
      <c r="O89" s="235"/>
      <c r="P89" s="235"/>
      <c r="Q89" s="235"/>
      <c r="R89" s="235"/>
      <c r="S89" s="235"/>
      <c r="T89" s="235"/>
      <c r="U89" s="235"/>
      <c r="V89" s="235"/>
    </row>
    <row r="90" spans="1:22" x14ac:dyDescent="0.25">
      <c r="A90" s="235"/>
      <c r="B90" s="235"/>
      <c r="C90" s="235"/>
      <c r="D90" s="235"/>
      <c r="E90" s="235"/>
      <c r="F90" s="235"/>
      <c r="G90" s="235"/>
      <c r="H90" s="235"/>
      <c r="I90" s="235"/>
      <c r="J90" s="235"/>
      <c r="K90" s="235"/>
      <c r="L90" s="235"/>
      <c r="M90" s="235"/>
      <c r="N90" s="235"/>
      <c r="O90" s="235"/>
      <c r="P90" s="235"/>
      <c r="Q90" s="235"/>
      <c r="R90" s="235"/>
      <c r="S90" s="235"/>
      <c r="T90" s="235"/>
      <c r="U90" s="235"/>
      <c r="V90" s="235"/>
    </row>
    <row r="91" spans="1:22"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row>
    <row r="92" spans="1:22" x14ac:dyDescent="0.25">
      <c r="A92" s="235"/>
      <c r="B92" s="235"/>
      <c r="C92" s="235"/>
      <c r="D92" s="235"/>
      <c r="E92" s="235"/>
      <c r="F92" s="235"/>
      <c r="G92" s="235"/>
      <c r="H92" s="235"/>
      <c r="I92" s="235"/>
      <c r="J92" s="235"/>
      <c r="K92" s="235"/>
      <c r="L92" s="235"/>
      <c r="M92" s="235"/>
      <c r="N92" s="235"/>
      <c r="O92" s="235"/>
      <c r="P92" s="235"/>
      <c r="Q92" s="235"/>
      <c r="R92" s="235"/>
      <c r="S92" s="235"/>
      <c r="T92" s="235"/>
      <c r="U92" s="235"/>
      <c r="V92" s="235"/>
    </row>
    <row r="93" spans="1:22" x14ac:dyDescent="0.25">
      <c r="A93" s="235"/>
      <c r="B93" s="235"/>
      <c r="C93" s="235"/>
      <c r="D93" s="235"/>
      <c r="E93" s="235"/>
      <c r="F93" s="235"/>
      <c r="G93" s="235"/>
      <c r="H93" s="235"/>
      <c r="I93" s="235"/>
      <c r="J93" s="235"/>
      <c r="K93" s="235"/>
      <c r="L93" s="235"/>
      <c r="M93" s="235"/>
      <c r="N93" s="235"/>
      <c r="O93" s="235"/>
      <c r="P93" s="235"/>
      <c r="Q93" s="235"/>
      <c r="R93" s="235"/>
      <c r="S93" s="235"/>
      <c r="T93" s="235"/>
      <c r="U93" s="235"/>
      <c r="V93" s="235"/>
    </row>
    <row r="94" spans="1:22" x14ac:dyDescent="0.25">
      <c r="A94" s="235"/>
      <c r="B94" s="235"/>
      <c r="C94" s="235"/>
      <c r="D94" s="235"/>
      <c r="E94" s="235"/>
      <c r="F94" s="235"/>
      <c r="G94" s="235"/>
      <c r="H94" s="235"/>
      <c r="I94" s="235"/>
      <c r="J94" s="235"/>
      <c r="K94" s="235"/>
      <c r="L94" s="235"/>
      <c r="M94" s="235"/>
      <c r="N94" s="235"/>
      <c r="O94" s="235"/>
      <c r="P94" s="235"/>
      <c r="Q94" s="235"/>
      <c r="R94" s="235"/>
      <c r="S94" s="235"/>
      <c r="T94" s="235"/>
      <c r="U94" s="235"/>
      <c r="V94" s="235"/>
    </row>
    <row r="95" spans="1:22" x14ac:dyDescent="0.25">
      <c r="A95" s="235"/>
      <c r="B95" s="235"/>
      <c r="C95" s="235"/>
      <c r="D95" s="235"/>
      <c r="E95" s="235"/>
      <c r="F95" s="235"/>
      <c r="G95" s="235"/>
      <c r="H95" s="235"/>
      <c r="I95" s="235"/>
      <c r="J95" s="235"/>
      <c r="K95" s="235"/>
      <c r="L95" s="235"/>
      <c r="M95" s="235"/>
      <c r="N95" s="235"/>
      <c r="O95" s="235"/>
      <c r="P95" s="235"/>
      <c r="Q95" s="235"/>
      <c r="R95" s="235"/>
      <c r="S95" s="235"/>
      <c r="T95" s="235"/>
      <c r="U95" s="235"/>
      <c r="V95" s="235"/>
    </row>
    <row r="96" spans="1:22" x14ac:dyDescent="0.25">
      <c r="A96" s="235"/>
      <c r="B96" s="235"/>
      <c r="C96" s="235"/>
      <c r="D96" s="235"/>
      <c r="E96" s="235"/>
      <c r="F96" s="235"/>
      <c r="G96" s="235"/>
      <c r="H96" s="235"/>
      <c r="I96" s="235"/>
      <c r="J96" s="235"/>
      <c r="K96" s="235"/>
      <c r="L96" s="235"/>
      <c r="M96" s="235"/>
      <c r="N96" s="235"/>
      <c r="O96" s="235"/>
      <c r="P96" s="235"/>
      <c r="Q96" s="235"/>
      <c r="R96" s="235"/>
      <c r="S96" s="235"/>
      <c r="T96" s="235"/>
      <c r="U96" s="235"/>
      <c r="V96" s="235"/>
    </row>
    <row r="97" spans="1:22" x14ac:dyDescent="0.25">
      <c r="A97" s="235"/>
      <c r="B97" s="235"/>
      <c r="C97" s="235"/>
      <c r="D97" s="235"/>
      <c r="E97" s="235"/>
      <c r="F97" s="235"/>
      <c r="G97" s="235"/>
      <c r="H97" s="235"/>
      <c r="I97" s="235"/>
      <c r="J97" s="235"/>
      <c r="K97" s="235"/>
      <c r="L97" s="235"/>
      <c r="M97" s="235"/>
      <c r="N97" s="235"/>
      <c r="O97" s="235"/>
      <c r="P97" s="235"/>
      <c r="Q97" s="235"/>
      <c r="R97" s="235"/>
      <c r="S97" s="235"/>
      <c r="T97" s="235"/>
      <c r="U97" s="235"/>
      <c r="V97" s="235"/>
    </row>
    <row r="98" spans="1:22" x14ac:dyDescent="0.25">
      <c r="A98" s="235"/>
      <c r="B98" s="235"/>
      <c r="C98" s="235"/>
      <c r="D98" s="235"/>
      <c r="E98" s="235"/>
      <c r="F98" s="235"/>
      <c r="G98" s="235"/>
      <c r="H98" s="235"/>
      <c r="I98" s="235"/>
      <c r="J98" s="235"/>
      <c r="K98" s="235"/>
      <c r="L98" s="235"/>
      <c r="M98" s="235"/>
      <c r="N98" s="235"/>
      <c r="O98" s="235"/>
      <c r="P98" s="235"/>
      <c r="Q98" s="235"/>
      <c r="R98" s="235"/>
      <c r="S98" s="235"/>
      <c r="T98" s="235"/>
      <c r="U98" s="235"/>
      <c r="V98" s="235"/>
    </row>
    <row r="99" spans="1:22" x14ac:dyDescent="0.25">
      <c r="A99" s="235"/>
      <c r="B99" s="235"/>
      <c r="C99" s="235"/>
      <c r="D99" s="235"/>
      <c r="E99" s="235"/>
      <c r="F99" s="235"/>
      <c r="G99" s="235"/>
      <c r="H99" s="235"/>
      <c r="I99" s="235"/>
      <c r="J99" s="235"/>
      <c r="K99" s="235"/>
      <c r="L99" s="235"/>
      <c r="M99" s="235"/>
      <c r="N99" s="235"/>
      <c r="O99" s="235"/>
      <c r="P99" s="235"/>
      <c r="Q99" s="235"/>
      <c r="R99" s="235"/>
      <c r="S99" s="235"/>
      <c r="T99" s="235"/>
      <c r="U99" s="235"/>
      <c r="V99" s="235"/>
    </row>
    <row r="100" spans="1:22"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c r="V100" s="235"/>
    </row>
    <row r="101" spans="1:22"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c r="V101" s="235"/>
    </row>
    <row r="102" spans="1:22"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c r="V102" s="235"/>
    </row>
    <row r="103" spans="1:22"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c r="V103" s="235"/>
    </row>
    <row r="104" spans="1:22"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c r="V104" s="235"/>
    </row>
    <row r="105" spans="1:22"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c r="V105" s="235"/>
    </row>
    <row r="106" spans="1:22"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c r="V106" s="235"/>
    </row>
    <row r="107" spans="1:22"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c r="V107" s="235"/>
    </row>
    <row r="108" spans="1:22"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c r="V108" s="235"/>
    </row>
    <row r="109" spans="1:22"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c r="V109" s="235"/>
    </row>
    <row r="110" spans="1:22"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c r="V110" s="235"/>
    </row>
    <row r="111" spans="1:22"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c r="V111" s="235"/>
    </row>
    <row r="112" spans="1:22"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c r="V112" s="235"/>
    </row>
    <row r="113" spans="1:22"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c r="V113" s="235"/>
    </row>
    <row r="114" spans="1:22"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c r="V114" s="235"/>
    </row>
    <row r="115" spans="1:22"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c r="V115" s="235"/>
    </row>
    <row r="116" spans="1:22"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c r="V116" s="235"/>
    </row>
    <row r="117" spans="1:22"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c r="V117" s="235"/>
    </row>
    <row r="118" spans="1:22"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c r="V118" s="235"/>
    </row>
    <row r="119" spans="1:22"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c r="V119" s="235"/>
    </row>
    <row r="120" spans="1:22"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c r="V120" s="235"/>
    </row>
    <row r="121" spans="1:22"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c r="V121" s="235"/>
    </row>
    <row r="122" spans="1:22"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c r="V122" s="235"/>
    </row>
    <row r="123" spans="1:22"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c r="V123" s="235"/>
    </row>
    <row r="124" spans="1:22"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c r="V124" s="235"/>
    </row>
    <row r="125" spans="1:22"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c r="V125" s="235"/>
    </row>
    <row r="126" spans="1:22"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c r="V126" s="235"/>
    </row>
    <row r="127" spans="1:22"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c r="V127" s="235"/>
    </row>
    <row r="128" spans="1:22"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c r="V128" s="235"/>
    </row>
    <row r="129" spans="1:22"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c r="V129" s="235"/>
    </row>
    <row r="130" spans="1:22"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c r="V130" s="235"/>
    </row>
    <row r="131" spans="1:22"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c r="V131" s="235"/>
    </row>
    <row r="132" spans="1:22"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row>
    <row r="133" spans="1:22"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c r="V133" s="235"/>
    </row>
    <row r="134" spans="1:22"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c r="V134" s="235"/>
    </row>
    <row r="135" spans="1:22"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c r="V135" s="235"/>
    </row>
    <row r="136" spans="1:22"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c r="V136" s="235"/>
    </row>
    <row r="137" spans="1:22"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c r="V137" s="235"/>
    </row>
    <row r="138" spans="1:22"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c r="V138" s="235"/>
    </row>
    <row r="139" spans="1:22"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c r="V139" s="235"/>
    </row>
    <row r="140" spans="1:22"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c r="V140" s="235"/>
    </row>
    <row r="141" spans="1:22"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c r="V141" s="235"/>
    </row>
    <row r="142" spans="1:22"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c r="V142" s="235"/>
    </row>
    <row r="143" spans="1:22"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c r="V143" s="235"/>
    </row>
    <row r="144" spans="1:22"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c r="V144" s="235"/>
    </row>
    <row r="145" spans="1:22"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c r="V145" s="235"/>
    </row>
    <row r="146" spans="1:22"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c r="V146" s="235"/>
    </row>
    <row r="147" spans="1:22"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c r="V147" s="235"/>
    </row>
    <row r="148" spans="1:22"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c r="V148" s="235"/>
    </row>
    <row r="149" spans="1:22"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c r="V149" s="235"/>
    </row>
    <row r="150" spans="1:22"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c r="V150" s="235"/>
    </row>
    <row r="151" spans="1:22"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c r="V151" s="235"/>
    </row>
    <row r="152" spans="1:22"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c r="V152" s="235"/>
    </row>
    <row r="153" spans="1:22"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c r="V153" s="235"/>
    </row>
    <row r="154" spans="1:22"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c r="V154" s="235"/>
    </row>
    <row r="155" spans="1:22"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c r="V155" s="235"/>
    </row>
    <row r="156" spans="1:22"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c r="V156" s="235"/>
    </row>
    <row r="157" spans="1:22"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c r="V157" s="235"/>
    </row>
    <row r="158" spans="1:22"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c r="V158" s="235"/>
    </row>
    <row r="159" spans="1:22"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c r="V159" s="235"/>
    </row>
    <row r="160" spans="1:22"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c r="V160" s="235"/>
    </row>
    <row r="161" spans="1:22"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c r="V161" s="235"/>
    </row>
    <row r="162" spans="1:22"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c r="V162" s="235"/>
    </row>
    <row r="163" spans="1:22"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c r="V163" s="235"/>
    </row>
    <row r="164" spans="1:22"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c r="V164" s="235"/>
    </row>
    <row r="165" spans="1:22"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c r="V165" s="235"/>
    </row>
    <row r="166" spans="1:22"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c r="V166" s="235"/>
    </row>
    <row r="167" spans="1:22"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c r="V167" s="235"/>
    </row>
    <row r="168" spans="1:22"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c r="V168" s="235"/>
    </row>
    <row r="169" spans="1:22"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c r="V169" s="235"/>
    </row>
    <row r="170" spans="1:22"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c r="V170" s="235"/>
    </row>
    <row r="171" spans="1:22"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c r="V171" s="235"/>
    </row>
    <row r="172" spans="1:22"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c r="V172" s="235"/>
    </row>
    <row r="173" spans="1:22"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c r="V173" s="235"/>
    </row>
    <row r="174" spans="1:22"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c r="V174" s="235"/>
    </row>
    <row r="175" spans="1:22"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c r="V175" s="235"/>
    </row>
    <row r="176" spans="1:22"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c r="V176" s="235"/>
    </row>
    <row r="177" spans="1:22"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c r="V177" s="235"/>
    </row>
    <row r="178" spans="1:22"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c r="V178" s="235"/>
    </row>
    <row r="179" spans="1:22"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c r="V179" s="235"/>
    </row>
    <row r="180" spans="1:22"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c r="V180" s="235"/>
    </row>
    <row r="181" spans="1:22"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c r="V181" s="235"/>
    </row>
    <row r="182" spans="1:22"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c r="V182" s="235"/>
    </row>
    <row r="183" spans="1:22"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c r="V183" s="235"/>
    </row>
    <row r="184" spans="1:22"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c r="V184" s="235"/>
    </row>
    <row r="185" spans="1:22"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c r="V185" s="235"/>
    </row>
    <row r="186" spans="1:22"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c r="V186" s="235"/>
    </row>
    <row r="187" spans="1:22"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c r="V187" s="235"/>
    </row>
    <row r="188" spans="1:22"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c r="V188" s="235"/>
    </row>
    <row r="189" spans="1:22"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c r="V189" s="235"/>
    </row>
    <row r="190" spans="1:22"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c r="V190" s="235"/>
    </row>
    <row r="191" spans="1:22"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c r="V191" s="235"/>
    </row>
    <row r="192" spans="1:22"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c r="V192" s="235"/>
    </row>
    <row r="193" spans="1:22"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c r="V193" s="235"/>
    </row>
    <row r="194" spans="1:22"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c r="V194" s="235"/>
    </row>
    <row r="195" spans="1:22"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c r="V195" s="235"/>
    </row>
    <row r="196" spans="1:22"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c r="V196" s="235"/>
    </row>
    <row r="197" spans="1:22"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c r="V197" s="235"/>
    </row>
    <row r="198" spans="1:22"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c r="V198" s="235"/>
    </row>
    <row r="199" spans="1:22"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c r="V199" s="235"/>
    </row>
    <row r="200" spans="1:22"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c r="V200" s="235"/>
    </row>
    <row r="201" spans="1:22"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c r="V201" s="235"/>
    </row>
    <row r="202" spans="1:22"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c r="V202" s="235"/>
    </row>
    <row r="203" spans="1:22"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c r="V203" s="235"/>
    </row>
    <row r="204" spans="1:22"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c r="V204" s="235"/>
    </row>
    <row r="205" spans="1:22"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c r="V205" s="235"/>
    </row>
    <row r="206" spans="1:22"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c r="V206" s="235"/>
    </row>
    <row r="207" spans="1:22"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c r="V207" s="235"/>
    </row>
    <row r="208" spans="1:22"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c r="V208" s="235"/>
    </row>
    <row r="209" spans="1:22"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c r="V209" s="235"/>
    </row>
    <row r="210" spans="1:22"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c r="V210" s="235"/>
    </row>
    <row r="211" spans="1:22"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c r="V211" s="235"/>
    </row>
    <row r="212" spans="1:22"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c r="V212" s="235"/>
    </row>
    <row r="213" spans="1:22"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c r="V213" s="235"/>
    </row>
    <row r="214" spans="1:22"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c r="V214" s="235"/>
    </row>
    <row r="215" spans="1:22"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c r="V215" s="235"/>
    </row>
    <row r="216" spans="1:22"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c r="V216" s="235"/>
    </row>
    <row r="217" spans="1:22"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c r="V217" s="235"/>
    </row>
    <row r="218" spans="1:22"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c r="V218" s="235"/>
    </row>
    <row r="219" spans="1:22"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c r="V219" s="235"/>
    </row>
    <row r="220" spans="1:22"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c r="V220" s="235"/>
    </row>
    <row r="221" spans="1:22"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c r="V221" s="235"/>
    </row>
    <row r="222" spans="1:22"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c r="V222" s="235"/>
    </row>
    <row r="223" spans="1:22"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c r="V223" s="235"/>
    </row>
    <row r="224" spans="1:22"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c r="V224" s="235"/>
    </row>
    <row r="225" spans="1:22"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c r="V225" s="235"/>
    </row>
    <row r="226" spans="1:22"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c r="V226" s="235"/>
    </row>
    <row r="227" spans="1:22"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c r="V227" s="235"/>
    </row>
    <row r="228" spans="1:22"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c r="V228" s="235"/>
    </row>
    <row r="229" spans="1:22"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c r="V229" s="235"/>
    </row>
    <row r="230" spans="1:22"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c r="V230" s="235"/>
    </row>
    <row r="231" spans="1:22"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c r="V231" s="235"/>
    </row>
    <row r="232" spans="1:22"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c r="V232" s="235"/>
    </row>
    <row r="233" spans="1:22"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c r="V233" s="235"/>
    </row>
    <row r="234" spans="1:22"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c r="V234" s="235"/>
    </row>
    <row r="235" spans="1:22"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c r="V235" s="235"/>
    </row>
    <row r="236" spans="1:22"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c r="V236" s="235"/>
    </row>
    <row r="237" spans="1:22"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c r="V237" s="235"/>
    </row>
    <row r="238" spans="1:22"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c r="V238" s="235"/>
    </row>
    <row r="239" spans="1:22"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c r="V239" s="235"/>
    </row>
    <row r="240" spans="1:22"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c r="V240" s="235"/>
    </row>
    <row r="241" spans="1:22"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c r="V241" s="235"/>
    </row>
    <row r="242" spans="1:22"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c r="V242" s="235"/>
    </row>
    <row r="243" spans="1:22"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c r="V243" s="235"/>
    </row>
    <row r="244" spans="1:22"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c r="V244" s="235"/>
    </row>
    <row r="245" spans="1:22"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c r="V245" s="235"/>
    </row>
    <row r="246" spans="1:22"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c r="V246" s="235"/>
    </row>
    <row r="247" spans="1:22"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c r="V247" s="235"/>
    </row>
    <row r="248" spans="1:22"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c r="V248" s="235"/>
    </row>
    <row r="249" spans="1:22"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c r="V249" s="235"/>
    </row>
    <row r="250" spans="1:22"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c r="V250" s="235"/>
    </row>
    <row r="251" spans="1:22"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c r="V251" s="235"/>
    </row>
    <row r="252" spans="1:22"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c r="V252" s="235"/>
    </row>
    <row r="253" spans="1:22"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c r="V253" s="235"/>
    </row>
    <row r="254" spans="1:22"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c r="V254" s="235"/>
    </row>
    <row r="255" spans="1:22"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c r="V255" s="235"/>
    </row>
    <row r="256" spans="1:22"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c r="V256" s="235"/>
    </row>
    <row r="257" spans="1:22"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c r="V257" s="235"/>
    </row>
    <row r="258" spans="1:22"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c r="V258" s="235"/>
    </row>
    <row r="259" spans="1:22"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c r="V259" s="235"/>
    </row>
    <row r="260" spans="1:22"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c r="V260" s="235"/>
    </row>
    <row r="261" spans="1:22"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c r="V261" s="235"/>
    </row>
    <row r="262" spans="1:22"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c r="V262" s="235"/>
    </row>
    <row r="263" spans="1:22"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c r="V263" s="235"/>
    </row>
    <row r="264" spans="1:22"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c r="V264" s="235"/>
    </row>
    <row r="265" spans="1:22"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c r="V265" s="235"/>
    </row>
    <row r="266" spans="1:22"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c r="V266" s="235"/>
    </row>
    <row r="267" spans="1:22"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c r="V267" s="235"/>
    </row>
    <row r="268" spans="1:22"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c r="V268" s="235"/>
    </row>
    <row r="269" spans="1:22"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c r="V269" s="235"/>
    </row>
    <row r="270" spans="1:22"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c r="V270" s="235"/>
    </row>
    <row r="271" spans="1:22"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c r="V271" s="235"/>
    </row>
    <row r="272" spans="1:22"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c r="V272" s="235"/>
    </row>
    <row r="273" spans="1:22"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c r="V273" s="235"/>
    </row>
    <row r="274" spans="1:22"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c r="V274" s="235"/>
    </row>
    <row r="275" spans="1:22"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c r="V275" s="235"/>
    </row>
    <row r="276" spans="1:22"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c r="V276" s="235"/>
    </row>
    <row r="277" spans="1:22"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c r="V277" s="235"/>
    </row>
    <row r="278" spans="1:22"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c r="V278" s="235"/>
    </row>
    <row r="279" spans="1:22"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c r="V279" s="235"/>
    </row>
    <row r="280" spans="1:22"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c r="V280" s="235"/>
    </row>
    <row r="281" spans="1:22"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c r="V281" s="235"/>
    </row>
    <row r="282" spans="1:22"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c r="V282" s="235"/>
    </row>
    <row r="283" spans="1:22"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c r="V283" s="235"/>
    </row>
    <row r="284" spans="1:22"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c r="V284" s="235"/>
    </row>
    <row r="285" spans="1:22"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c r="V285" s="235"/>
    </row>
    <row r="286" spans="1:22"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c r="V286" s="235"/>
    </row>
    <row r="287" spans="1:22"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c r="V287" s="235"/>
    </row>
    <row r="288" spans="1:22"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c r="V288" s="235"/>
    </row>
    <row r="289" spans="1:22"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c r="V289" s="235"/>
    </row>
    <row r="290" spans="1:22"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c r="V290" s="235"/>
    </row>
    <row r="291" spans="1:22"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c r="V291" s="235"/>
    </row>
    <row r="292" spans="1:22"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c r="V292" s="235"/>
    </row>
    <row r="293" spans="1:22"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c r="V293" s="235"/>
    </row>
    <row r="294" spans="1:22"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c r="V294" s="235"/>
    </row>
    <row r="295" spans="1:22"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c r="V295" s="235"/>
    </row>
    <row r="296" spans="1:22"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c r="V296" s="235"/>
    </row>
    <row r="297" spans="1:22"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c r="V297" s="235"/>
    </row>
    <row r="298" spans="1:22"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c r="V298" s="235"/>
    </row>
    <row r="299" spans="1:22"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c r="V299" s="235"/>
    </row>
    <row r="300" spans="1:22"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c r="V300" s="235"/>
    </row>
    <row r="301" spans="1:22"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c r="V301" s="235"/>
    </row>
    <row r="302" spans="1:22"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c r="V302" s="235"/>
    </row>
    <row r="303" spans="1:22"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c r="V303" s="235"/>
    </row>
    <row r="304" spans="1:22"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c r="V304" s="235"/>
    </row>
    <row r="305" spans="1:22"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c r="V305" s="235"/>
    </row>
    <row r="306" spans="1:22"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c r="V306" s="235"/>
    </row>
    <row r="307" spans="1:22"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c r="V307" s="235"/>
    </row>
    <row r="308" spans="1:22"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c r="V308" s="235"/>
    </row>
    <row r="309" spans="1:22"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c r="V309" s="235"/>
    </row>
    <row r="310" spans="1:22"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c r="V310" s="235"/>
    </row>
    <row r="311" spans="1:22"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c r="V311" s="235"/>
    </row>
    <row r="312" spans="1:22"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c r="V312" s="235"/>
    </row>
    <row r="313" spans="1:22"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c r="V313" s="235"/>
    </row>
    <row r="314" spans="1:22"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c r="V314" s="235"/>
    </row>
    <row r="315" spans="1:22"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c r="V315" s="235"/>
    </row>
    <row r="316" spans="1:22"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c r="V316" s="235"/>
    </row>
    <row r="317" spans="1:22"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c r="V317" s="235"/>
    </row>
    <row r="318" spans="1:22"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c r="V318" s="235"/>
    </row>
    <row r="319" spans="1:22"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c r="V319" s="235"/>
    </row>
    <row r="320" spans="1:22"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c r="V320" s="235"/>
    </row>
    <row r="321" spans="1:22"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c r="V321" s="235"/>
    </row>
    <row r="322" spans="1:22"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c r="V322" s="235"/>
    </row>
    <row r="323" spans="1:22"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c r="V323" s="235"/>
    </row>
    <row r="324" spans="1:22"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c r="V324" s="235"/>
    </row>
    <row r="325" spans="1:22"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c r="V325" s="235"/>
    </row>
    <row r="326" spans="1:22"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c r="V326" s="235"/>
    </row>
    <row r="327" spans="1:22"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c r="V327" s="235"/>
    </row>
    <row r="328" spans="1:22"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c r="V328" s="235"/>
    </row>
    <row r="329" spans="1:22"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c r="V329" s="235"/>
    </row>
    <row r="330" spans="1:22"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c r="V330" s="235"/>
    </row>
    <row r="331" spans="1:22"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c r="V331" s="235"/>
    </row>
    <row r="332" spans="1:22"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c r="V332" s="235"/>
    </row>
    <row r="333" spans="1:22"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c r="V333" s="235"/>
    </row>
    <row r="334" spans="1:22"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c r="V334" s="235"/>
    </row>
    <row r="335" spans="1:22"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c r="V335" s="235"/>
    </row>
    <row r="336" spans="1:22"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c r="V336" s="235"/>
    </row>
    <row r="337" spans="1:22"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c r="V337" s="235"/>
    </row>
    <row r="338" spans="1:22"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c r="V338" s="23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5000000}">
      <formula1>список7</formula1>
    </dataValidation>
    <dataValidation type="list" allowBlank="1" showInputMessage="1" showErrorMessage="1" sqref="C34: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0" sqref="I30:J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8.7109375" style="56" customWidth="1"/>
    <col min="8" max="27" width="9" style="56" customWidth="1"/>
    <col min="28" max="28" width="13.140625" style="55" customWidth="1"/>
    <col min="29" max="29" width="24.85546875" style="55" customWidth="1"/>
    <col min="30" max="30" width="10.7109375" style="55" customWidth="1"/>
    <col min="31" max="16384" width="9.140625" style="55"/>
  </cols>
  <sheetData>
    <row r="1" spans="1:29" ht="18.75" x14ac:dyDescent="0.25">
      <c r="A1" s="56"/>
      <c r="B1" s="56"/>
      <c r="C1" s="56"/>
      <c r="D1" s="56"/>
      <c r="E1" s="56"/>
      <c r="F1" s="56"/>
      <c r="AC1" s="38" t="s">
        <v>65</v>
      </c>
    </row>
    <row r="2" spans="1:29" ht="18.75" x14ac:dyDescent="0.3">
      <c r="A2" s="56"/>
      <c r="B2" s="56"/>
      <c r="C2" s="56"/>
      <c r="D2" s="56"/>
      <c r="E2" s="56"/>
      <c r="F2" s="56"/>
      <c r="AC2" s="14" t="s">
        <v>7</v>
      </c>
    </row>
    <row r="3" spans="1:29" ht="18.75" x14ac:dyDescent="0.3">
      <c r="A3" s="56"/>
      <c r="B3" s="56"/>
      <c r="C3" s="56"/>
      <c r="D3" s="56"/>
      <c r="E3" s="56"/>
      <c r="F3" s="56"/>
      <c r="AC3" s="14" t="s">
        <v>64</v>
      </c>
    </row>
    <row r="4" spans="1:29" ht="18.75" customHeight="1" x14ac:dyDescent="0.25">
      <c r="A4" s="409" t="str">
        <f>'6.1. Паспорт сетевой график'!A5:K5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56"/>
      <c r="B5" s="56"/>
      <c r="C5" s="56"/>
      <c r="D5" s="56"/>
      <c r="E5" s="56"/>
      <c r="F5" s="56"/>
      <c r="AC5" s="14"/>
    </row>
    <row r="6" spans="1:29" ht="18.75" x14ac:dyDescent="0.25">
      <c r="A6" s="508" t="s">
        <v>6</v>
      </c>
      <c r="B6" s="508"/>
      <c r="C6" s="508"/>
      <c r="D6" s="508"/>
      <c r="E6" s="508"/>
      <c r="F6" s="508"/>
      <c r="G6" s="508"/>
      <c r="H6" s="508"/>
      <c r="I6" s="508"/>
      <c r="J6" s="508"/>
      <c r="K6" s="508"/>
      <c r="L6" s="508"/>
      <c r="M6" s="508"/>
      <c r="N6" s="508"/>
      <c r="O6" s="508"/>
      <c r="P6" s="508"/>
      <c r="Q6" s="508"/>
      <c r="R6" s="508"/>
      <c r="S6" s="508"/>
      <c r="T6" s="508"/>
      <c r="U6" s="508"/>
      <c r="V6" s="508"/>
      <c r="W6" s="508"/>
      <c r="X6" s="508"/>
      <c r="Y6" s="508"/>
      <c r="Z6" s="508"/>
      <c r="AA6" s="508"/>
      <c r="AB6" s="508"/>
      <c r="AC6" s="508"/>
    </row>
    <row r="7" spans="1:29"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4"/>
      <c r="AC7" s="274"/>
    </row>
    <row r="8" spans="1:29" x14ac:dyDescent="0.25">
      <c r="A8" s="509" t="str">
        <f>'6.1. Паспорт сетевой график'!A9</f>
        <v>Акционерное общество "Россети Янтарь" ДЗО  ПАО "Россети"</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row>
    <row r="9" spans="1:29" ht="18.75" customHeight="1" x14ac:dyDescent="0.25">
      <c r="A9" s="494" t="s">
        <v>5</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row>
    <row r="10" spans="1:29"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4"/>
      <c r="AC10" s="274"/>
    </row>
    <row r="11" spans="1:29" x14ac:dyDescent="0.25">
      <c r="A11" s="509" t="str">
        <f>'6.1. Паспорт сетевой график'!A12</f>
        <v>L_19-1058</v>
      </c>
      <c r="B11" s="509"/>
      <c r="C11" s="509"/>
      <c r="D11" s="509"/>
      <c r="E11" s="509"/>
      <c r="F11" s="509"/>
      <c r="G11" s="509"/>
      <c r="H11" s="509"/>
      <c r="I11" s="509"/>
      <c r="J11" s="509"/>
      <c r="K11" s="509"/>
      <c r="L11" s="509"/>
      <c r="M11" s="509"/>
      <c r="N11" s="509"/>
      <c r="O11" s="509"/>
      <c r="P11" s="509"/>
      <c r="Q11" s="509"/>
      <c r="R11" s="509"/>
      <c r="S11" s="509"/>
      <c r="T11" s="509"/>
      <c r="U11" s="509"/>
      <c r="V11" s="509"/>
      <c r="W11" s="509"/>
      <c r="X11" s="509"/>
      <c r="Y11" s="509"/>
      <c r="Z11" s="509"/>
      <c r="AA11" s="509"/>
      <c r="AB11" s="509"/>
      <c r="AC11" s="509"/>
    </row>
    <row r="12" spans="1:29" x14ac:dyDescent="0.25">
      <c r="A12" s="494" t="s">
        <v>4</v>
      </c>
      <c r="B12" s="494"/>
      <c r="C12" s="494"/>
      <c r="D12" s="494"/>
      <c r="E12" s="494"/>
      <c r="F12" s="494"/>
      <c r="G12" s="494"/>
      <c r="H12" s="494"/>
      <c r="I12" s="494"/>
      <c r="J12" s="494"/>
      <c r="K12" s="494"/>
      <c r="L12" s="494"/>
      <c r="M12" s="494"/>
      <c r="N12" s="494"/>
      <c r="O12" s="494"/>
      <c r="P12" s="494"/>
      <c r="Q12" s="494"/>
      <c r="R12" s="494"/>
      <c r="S12" s="494"/>
      <c r="T12" s="494"/>
      <c r="U12" s="494"/>
      <c r="V12" s="494"/>
      <c r="W12" s="494"/>
      <c r="X12" s="494"/>
      <c r="Y12" s="494"/>
      <c r="Z12" s="494"/>
      <c r="AA12" s="494"/>
      <c r="AB12" s="494"/>
      <c r="AC12" s="494"/>
    </row>
    <row r="13" spans="1:29" ht="16.5" customHeight="1" x14ac:dyDescent="0.3">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67"/>
      <c r="AC13" s="67"/>
    </row>
    <row r="14" spans="1:29" ht="36" customHeight="1" x14ac:dyDescent="0.25">
      <c r="A14" s="502" t="str">
        <f>'6.1. Паспорт сетевой график'!A15</f>
        <v>Строительство КЛ 6 кВ взамен существующей КЛ 6 кВ № 8-78 (инв. № 5006785) от РП 6 кВ № 8 до ТП 6/0,4 кВ № 78 протяженностью 0,82 км в г. Советск</v>
      </c>
      <c r="B14" s="502"/>
      <c r="C14" s="502"/>
      <c r="D14" s="502"/>
      <c r="E14" s="502"/>
      <c r="F14" s="502"/>
      <c r="G14" s="502"/>
      <c r="H14" s="502"/>
      <c r="I14" s="502"/>
      <c r="J14" s="502"/>
      <c r="K14" s="502"/>
      <c r="L14" s="502"/>
      <c r="M14" s="502"/>
      <c r="N14" s="502"/>
      <c r="O14" s="502"/>
      <c r="P14" s="502"/>
      <c r="Q14" s="502"/>
      <c r="R14" s="502"/>
      <c r="S14" s="502"/>
      <c r="T14" s="502"/>
      <c r="U14" s="502"/>
      <c r="V14" s="502"/>
      <c r="W14" s="502"/>
      <c r="X14" s="502"/>
      <c r="Y14" s="502"/>
      <c r="Z14" s="502"/>
      <c r="AA14" s="502"/>
      <c r="AB14" s="502"/>
      <c r="AC14" s="502"/>
    </row>
    <row r="15" spans="1:29" ht="15.75" customHeight="1" x14ac:dyDescent="0.25">
      <c r="A15" s="494" t="s">
        <v>3</v>
      </c>
      <c r="B15" s="494"/>
      <c r="C15" s="494"/>
      <c r="D15" s="494"/>
      <c r="E15" s="494"/>
      <c r="F15" s="494"/>
      <c r="G15" s="494"/>
      <c r="H15" s="494"/>
      <c r="I15" s="494"/>
      <c r="J15" s="494"/>
      <c r="K15" s="494"/>
      <c r="L15" s="494"/>
      <c r="M15" s="494"/>
      <c r="N15" s="494"/>
      <c r="O15" s="494"/>
      <c r="P15" s="494"/>
      <c r="Q15" s="494"/>
      <c r="R15" s="494"/>
      <c r="S15" s="494"/>
      <c r="T15" s="494"/>
      <c r="U15" s="494"/>
      <c r="V15" s="494"/>
      <c r="W15" s="494"/>
      <c r="X15" s="494"/>
      <c r="Y15" s="494"/>
      <c r="Z15" s="494"/>
      <c r="AA15" s="494"/>
      <c r="AB15" s="494"/>
      <c r="AC15" s="494"/>
    </row>
    <row r="16" spans="1:29"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503"/>
    </row>
    <row r="17" spans="1:32" x14ac:dyDescent="0.25">
      <c r="A17" s="56"/>
      <c r="AB17" s="56"/>
    </row>
    <row r="18" spans="1:32" x14ac:dyDescent="0.25">
      <c r="A18" s="504" t="s">
        <v>433</v>
      </c>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row>
    <row r="19" spans="1:32" x14ac:dyDescent="0.25">
      <c r="A19" s="56"/>
      <c r="B19" s="56"/>
      <c r="C19" s="56"/>
      <c r="D19" s="56"/>
      <c r="E19" s="56"/>
      <c r="F19" s="56"/>
      <c r="AB19" s="56"/>
    </row>
    <row r="20" spans="1:32" ht="33" customHeight="1" x14ac:dyDescent="0.25">
      <c r="A20" s="495" t="s">
        <v>183</v>
      </c>
      <c r="B20" s="495" t="s">
        <v>182</v>
      </c>
      <c r="C20" s="493" t="s">
        <v>181</v>
      </c>
      <c r="D20" s="493"/>
      <c r="E20" s="498" t="s">
        <v>180</v>
      </c>
      <c r="F20" s="498"/>
      <c r="G20" s="499" t="s">
        <v>556</v>
      </c>
      <c r="H20" s="506" t="s">
        <v>537</v>
      </c>
      <c r="I20" s="507"/>
      <c r="J20" s="507"/>
      <c r="K20" s="507"/>
      <c r="L20" s="506" t="s">
        <v>538</v>
      </c>
      <c r="M20" s="507"/>
      <c r="N20" s="507"/>
      <c r="O20" s="507"/>
      <c r="P20" s="506" t="s">
        <v>539</v>
      </c>
      <c r="Q20" s="507"/>
      <c r="R20" s="507"/>
      <c r="S20" s="507"/>
      <c r="T20" s="506" t="s">
        <v>540</v>
      </c>
      <c r="U20" s="507"/>
      <c r="V20" s="507"/>
      <c r="W20" s="507"/>
      <c r="X20" s="506" t="s">
        <v>541</v>
      </c>
      <c r="Y20" s="507"/>
      <c r="Z20" s="507"/>
      <c r="AA20" s="507"/>
      <c r="AB20" s="505" t="s">
        <v>179</v>
      </c>
      <c r="AC20" s="505"/>
      <c r="AD20" s="66"/>
      <c r="AE20" s="66"/>
      <c r="AF20" s="66"/>
    </row>
    <row r="21" spans="1:32" ht="99.75" customHeight="1" x14ac:dyDescent="0.25">
      <c r="A21" s="496"/>
      <c r="B21" s="496"/>
      <c r="C21" s="493"/>
      <c r="D21" s="493"/>
      <c r="E21" s="498"/>
      <c r="F21" s="498"/>
      <c r="G21" s="500"/>
      <c r="H21" s="493" t="s">
        <v>1</v>
      </c>
      <c r="I21" s="493"/>
      <c r="J21" s="493" t="s">
        <v>8</v>
      </c>
      <c r="K21" s="493"/>
      <c r="L21" s="493" t="s">
        <v>1</v>
      </c>
      <c r="M21" s="493"/>
      <c r="N21" s="493" t="s">
        <v>8</v>
      </c>
      <c r="O21" s="493"/>
      <c r="P21" s="493" t="s">
        <v>1</v>
      </c>
      <c r="Q21" s="493"/>
      <c r="R21" s="493" t="s">
        <v>8</v>
      </c>
      <c r="S21" s="493"/>
      <c r="T21" s="493" t="s">
        <v>1</v>
      </c>
      <c r="U21" s="493"/>
      <c r="V21" s="493" t="s">
        <v>8</v>
      </c>
      <c r="W21" s="493"/>
      <c r="X21" s="493" t="s">
        <v>1</v>
      </c>
      <c r="Y21" s="493"/>
      <c r="Z21" s="493" t="s">
        <v>8</v>
      </c>
      <c r="AA21" s="493"/>
      <c r="AB21" s="505"/>
      <c r="AC21" s="505"/>
    </row>
    <row r="22" spans="1:32" ht="89.25" customHeight="1" x14ac:dyDescent="0.25">
      <c r="A22" s="497"/>
      <c r="B22" s="497"/>
      <c r="C22" s="396" t="s">
        <v>1</v>
      </c>
      <c r="D22" s="396" t="s">
        <v>178</v>
      </c>
      <c r="E22" s="314" t="s">
        <v>542</v>
      </c>
      <c r="F22" s="314" t="s">
        <v>564</v>
      </c>
      <c r="G22" s="501"/>
      <c r="H22" s="369" t="s">
        <v>414</v>
      </c>
      <c r="I22" s="369" t="s">
        <v>415</v>
      </c>
      <c r="J22" s="369" t="s">
        <v>414</v>
      </c>
      <c r="K22" s="369" t="s">
        <v>415</v>
      </c>
      <c r="L22" s="369" t="s">
        <v>414</v>
      </c>
      <c r="M22" s="369" t="s">
        <v>415</v>
      </c>
      <c r="N22" s="369" t="s">
        <v>414</v>
      </c>
      <c r="O22" s="369" t="s">
        <v>415</v>
      </c>
      <c r="P22" s="369" t="s">
        <v>414</v>
      </c>
      <c r="Q22" s="369" t="s">
        <v>415</v>
      </c>
      <c r="R22" s="369" t="s">
        <v>414</v>
      </c>
      <c r="S22" s="369" t="s">
        <v>415</v>
      </c>
      <c r="T22" s="369" t="s">
        <v>414</v>
      </c>
      <c r="U22" s="369" t="s">
        <v>415</v>
      </c>
      <c r="V22" s="369" t="s">
        <v>414</v>
      </c>
      <c r="W22" s="369" t="s">
        <v>415</v>
      </c>
      <c r="X22" s="369" t="s">
        <v>414</v>
      </c>
      <c r="Y22" s="369" t="s">
        <v>415</v>
      </c>
      <c r="Z22" s="369" t="s">
        <v>414</v>
      </c>
      <c r="AA22" s="369" t="s">
        <v>415</v>
      </c>
      <c r="AB22" s="396" t="s">
        <v>1</v>
      </c>
      <c r="AC22" s="396" t="s">
        <v>8</v>
      </c>
    </row>
    <row r="23" spans="1:32" ht="19.5" customHeight="1" x14ac:dyDescent="0.25">
      <c r="A23" s="315">
        <v>1</v>
      </c>
      <c r="B23" s="315">
        <v>2</v>
      </c>
      <c r="C23" s="315">
        <v>3</v>
      </c>
      <c r="D23" s="315">
        <v>4</v>
      </c>
      <c r="E23" s="373">
        <v>5</v>
      </c>
      <c r="F23" s="405">
        <v>6</v>
      </c>
      <c r="G23" s="373">
        <v>7</v>
      </c>
      <c r="H23" s="373">
        <v>8</v>
      </c>
      <c r="I23" s="373">
        <v>9</v>
      </c>
      <c r="J23" s="373">
        <v>10</v>
      </c>
      <c r="K23" s="373">
        <v>11</v>
      </c>
      <c r="L23" s="373">
        <v>12</v>
      </c>
      <c r="M23" s="373">
        <v>13</v>
      </c>
      <c r="N23" s="373">
        <v>14</v>
      </c>
      <c r="O23" s="373">
        <v>15</v>
      </c>
      <c r="P23" s="373">
        <v>16</v>
      </c>
      <c r="Q23" s="373">
        <v>17</v>
      </c>
      <c r="R23" s="373">
        <v>18</v>
      </c>
      <c r="S23" s="373">
        <v>19</v>
      </c>
      <c r="T23" s="373">
        <v>20</v>
      </c>
      <c r="U23" s="373">
        <v>21</v>
      </c>
      <c r="V23" s="373">
        <v>22</v>
      </c>
      <c r="W23" s="373">
        <v>23</v>
      </c>
      <c r="X23" s="373">
        <v>24</v>
      </c>
      <c r="Y23" s="373">
        <v>25</v>
      </c>
      <c r="Z23" s="373">
        <v>26</v>
      </c>
      <c r="AA23" s="373">
        <v>27</v>
      </c>
      <c r="AB23" s="373">
        <v>28</v>
      </c>
      <c r="AC23" s="373">
        <v>29</v>
      </c>
    </row>
    <row r="24" spans="1:32" ht="47.25" x14ac:dyDescent="0.25">
      <c r="A24" s="316">
        <v>1</v>
      </c>
      <c r="B24" s="317" t="s">
        <v>177</v>
      </c>
      <c r="C24" s="318">
        <f t="shared" ref="C24" si="0">SUM(C25:C29)</f>
        <v>11.99778557</v>
      </c>
      <c r="D24" s="318">
        <f t="shared" ref="D24" si="1">SUM(D25:D29)</f>
        <v>0</v>
      </c>
      <c r="E24" s="381">
        <f t="shared" ref="E24:G24" si="2">SUM(E25:E29)</f>
        <v>11.99778557</v>
      </c>
      <c r="F24" s="381">
        <f t="shared" si="2"/>
        <v>11.99778557</v>
      </c>
      <c r="G24" s="381">
        <f t="shared" si="2"/>
        <v>0</v>
      </c>
      <c r="H24" s="381">
        <f t="shared" ref="H24:AA24" si="3">SUM(H25:H29)</f>
        <v>0.16700058000000001</v>
      </c>
      <c r="I24" s="381">
        <v>0</v>
      </c>
      <c r="J24" s="381">
        <f t="shared" ref="J24" si="4">SUM(J25:J29)</f>
        <v>0</v>
      </c>
      <c r="K24" s="381">
        <f t="shared" si="3"/>
        <v>0</v>
      </c>
      <c r="L24" s="381">
        <f t="shared" si="3"/>
        <v>7.2553364699999996</v>
      </c>
      <c r="M24" s="381">
        <f t="shared" si="3"/>
        <v>0</v>
      </c>
      <c r="N24" s="381">
        <f t="shared" ref="N24" si="5">SUM(N25:N29)</f>
        <v>0</v>
      </c>
      <c r="O24" s="381">
        <f t="shared" si="3"/>
        <v>0</v>
      </c>
      <c r="P24" s="381">
        <f t="shared" si="3"/>
        <v>4.5754485200000001</v>
      </c>
      <c r="Q24" s="381">
        <f t="shared" si="3"/>
        <v>0</v>
      </c>
      <c r="R24" s="381">
        <f t="shared" ref="R24" si="6">SUM(R25:R29)</f>
        <v>0</v>
      </c>
      <c r="S24" s="381">
        <f t="shared" si="3"/>
        <v>0</v>
      </c>
      <c r="T24" s="381">
        <f t="shared" si="3"/>
        <v>0</v>
      </c>
      <c r="U24" s="381">
        <f t="shared" si="3"/>
        <v>0</v>
      </c>
      <c r="V24" s="381">
        <f t="shared" si="3"/>
        <v>0</v>
      </c>
      <c r="W24" s="381">
        <f t="shared" si="3"/>
        <v>0</v>
      </c>
      <c r="X24" s="381">
        <f>SUM(X25:X29)</f>
        <v>0</v>
      </c>
      <c r="Y24" s="381">
        <f t="shared" si="3"/>
        <v>0</v>
      </c>
      <c r="Z24" s="381">
        <f t="shared" si="3"/>
        <v>0</v>
      </c>
      <c r="AA24" s="381">
        <f t="shared" si="3"/>
        <v>0</v>
      </c>
      <c r="AB24" s="381">
        <f>H24+L24+P24+T24+X24</f>
        <v>11.99778557</v>
      </c>
      <c r="AC24" s="383">
        <f>J24+N24+R24+V24+Z24</f>
        <v>0</v>
      </c>
    </row>
    <row r="25" spans="1:32" x14ac:dyDescent="0.25">
      <c r="A25" s="319" t="s">
        <v>176</v>
      </c>
      <c r="B25" s="320" t="s">
        <v>175</v>
      </c>
      <c r="C25" s="318">
        <v>0</v>
      </c>
      <c r="D25" s="318">
        <v>0</v>
      </c>
      <c r="E25" s="384">
        <f>C25</f>
        <v>0</v>
      </c>
      <c r="F25" s="381">
        <f>E25-G25-J25</f>
        <v>0</v>
      </c>
      <c r="G25" s="382">
        <v>0</v>
      </c>
      <c r="H25" s="382">
        <v>0</v>
      </c>
      <c r="I25" s="382">
        <v>0</v>
      </c>
      <c r="J25" s="382">
        <v>0</v>
      </c>
      <c r="K25" s="382">
        <v>0</v>
      </c>
      <c r="L25" s="382">
        <v>0</v>
      </c>
      <c r="M25" s="382">
        <v>0</v>
      </c>
      <c r="N25" s="382">
        <v>0</v>
      </c>
      <c r="O25" s="382">
        <v>0</v>
      </c>
      <c r="P25" s="382">
        <v>0</v>
      </c>
      <c r="Q25" s="382">
        <v>0</v>
      </c>
      <c r="R25" s="382">
        <v>0</v>
      </c>
      <c r="S25" s="382">
        <v>0</v>
      </c>
      <c r="T25" s="382">
        <v>0</v>
      </c>
      <c r="U25" s="382">
        <v>0</v>
      </c>
      <c r="V25" s="382">
        <v>0</v>
      </c>
      <c r="W25" s="382">
        <v>0</v>
      </c>
      <c r="X25" s="382">
        <v>0</v>
      </c>
      <c r="Y25" s="382">
        <v>0</v>
      </c>
      <c r="Z25" s="382">
        <v>0</v>
      </c>
      <c r="AA25" s="382">
        <v>0</v>
      </c>
      <c r="AB25" s="381">
        <f t="shared" ref="AB25:AB64" si="7">H25+L25+P25+T25+X25</f>
        <v>0</v>
      </c>
      <c r="AC25" s="383">
        <f t="shared" ref="AC25:AC64" si="8">J25+N25+R25+V25+Z25</f>
        <v>0</v>
      </c>
    </row>
    <row r="26" spans="1:32" x14ac:dyDescent="0.25">
      <c r="A26" s="319" t="s">
        <v>174</v>
      </c>
      <c r="B26" s="320" t="s">
        <v>173</v>
      </c>
      <c r="C26" s="318">
        <v>0</v>
      </c>
      <c r="D26" s="318">
        <v>0</v>
      </c>
      <c r="E26" s="384">
        <f>C26</f>
        <v>0</v>
      </c>
      <c r="F26" s="381">
        <f t="shared" ref="F26:F64" si="9">E26-G26-J26</f>
        <v>0</v>
      </c>
      <c r="G26" s="382">
        <v>0</v>
      </c>
      <c r="H26" s="382">
        <v>0</v>
      </c>
      <c r="I26" s="382">
        <v>0</v>
      </c>
      <c r="J26" s="382">
        <v>0</v>
      </c>
      <c r="K26" s="382">
        <v>0</v>
      </c>
      <c r="L26" s="382">
        <v>0</v>
      </c>
      <c r="M26" s="382">
        <v>0</v>
      </c>
      <c r="N26" s="382">
        <v>0</v>
      </c>
      <c r="O26" s="382">
        <v>0</v>
      </c>
      <c r="P26" s="382">
        <v>0</v>
      </c>
      <c r="Q26" s="382">
        <v>0</v>
      </c>
      <c r="R26" s="382">
        <v>0</v>
      </c>
      <c r="S26" s="382">
        <v>0</v>
      </c>
      <c r="T26" s="382">
        <v>0</v>
      </c>
      <c r="U26" s="382">
        <v>0</v>
      </c>
      <c r="V26" s="382">
        <v>0</v>
      </c>
      <c r="W26" s="382">
        <v>0</v>
      </c>
      <c r="X26" s="382">
        <v>0</v>
      </c>
      <c r="Y26" s="382">
        <v>0</v>
      </c>
      <c r="Z26" s="382">
        <v>0</v>
      </c>
      <c r="AA26" s="382">
        <v>0</v>
      </c>
      <c r="AB26" s="381">
        <f t="shared" si="7"/>
        <v>0</v>
      </c>
      <c r="AC26" s="383">
        <f t="shared" si="8"/>
        <v>0</v>
      </c>
    </row>
    <row r="27" spans="1:32" ht="31.5" x14ac:dyDescent="0.25">
      <c r="A27" s="319" t="s">
        <v>172</v>
      </c>
      <c r="B27" s="320" t="s">
        <v>370</v>
      </c>
      <c r="C27" s="318">
        <v>11.99778557</v>
      </c>
      <c r="D27" s="318">
        <v>0</v>
      </c>
      <c r="E27" s="384">
        <f>C27</f>
        <v>11.99778557</v>
      </c>
      <c r="F27" s="381">
        <f t="shared" si="9"/>
        <v>11.99778557</v>
      </c>
      <c r="G27" s="382">
        <v>0</v>
      </c>
      <c r="H27" s="382">
        <v>0.16700058000000001</v>
      </c>
      <c r="I27" s="382">
        <v>0</v>
      </c>
      <c r="J27" s="382">
        <v>0</v>
      </c>
      <c r="K27" s="382">
        <v>0</v>
      </c>
      <c r="L27" s="382">
        <v>7.2553364699999996</v>
      </c>
      <c r="M27" s="382">
        <v>0</v>
      </c>
      <c r="N27" s="382">
        <v>0</v>
      </c>
      <c r="O27" s="382">
        <v>0</v>
      </c>
      <c r="P27" s="382">
        <v>4.5754485200000001</v>
      </c>
      <c r="Q27" s="382">
        <v>0</v>
      </c>
      <c r="R27" s="382">
        <v>0</v>
      </c>
      <c r="S27" s="382">
        <v>0</v>
      </c>
      <c r="T27" s="382">
        <v>0</v>
      </c>
      <c r="U27" s="382">
        <v>0</v>
      </c>
      <c r="V27" s="385">
        <v>0</v>
      </c>
      <c r="W27" s="382">
        <v>0</v>
      </c>
      <c r="X27" s="382">
        <v>0</v>
      </c>
      <c r="Y27" s="382">
        <v>0</v>
      </c>
      <c r="Z27" s="382">
        <v>0</v>
      </c>
      <c r="AA27" s="382">
        <v>0</v>
      </c>
      <c r="AB27" s="381">
        <f t="shared" si="7"/>
        <v>11.99778557</v>
      </c>
      <c r="AC27" s="383">
        <f t="shared" si="8"/>
        <v>0</v>
      </c>
    </row>
    <row r="28" spans="1:32" x14ac:dyDescent="0.25">
      <c r="A28" s="319" t="s">
        <v>171</v>
      </c>
      <c r="B28" s="320" t="s">
        <v>170</v>
      </c>
      <c r="C28" s="318">
        <v>0</v>
      </c>
      <c r="D28" s="318">
        <v>0</v>
      </c>
      <c r="E28" s="384">
        <f>C28</f>
        <v>0</v>
      </c>
      <c r="F28" s="381">
        <f t="shared" si="9"/>
        <v>0</v>
      </c>
      <c r="G28" s="382">
        <v>0</v>
      </c>
      <c r="H28" s="382">
        <v>0</v>
      </c>
      <c r="I28" s="382">
        <v>0</v>
      </c>
      <c r="J28" s="382">
        <v>0</v>
      </c>
      <c r="K28" s="382">
        <v>0</v>
      </c>
      <c r="L28" s="382">
        <v>0</v>
      </c>
      <c r="M28" s="382">
        <v>0</v>
      </c>
      <c r="N28" s="382">
        <v>0</v>
      </c>
      <c r="O28" s="382">
        <v>0</v>
      </c>
      <c r="P28" s="382">
        <v>0</v>
      </c>
      <c r="Q28" s="382">
        <v>0</v>
      </c>
      <c r="R28" s="382">
        <v>0</v>
      </c>
      <c r="S28" s="382">
        <v>0</v>
      </c>
      <c r="T28" s="382">
        <v>0</v>
      </c>
      <c r="U28" s="382">
        <v>0</v>
      </c>
      <c r="V28" s="382">
        <v>0</v>
      </c>
      <c r="W28" s="382">
        <v>0</v>
      </c>
      <c r="X28" s="382">
        <v>0</v>
      </c>
      <c r="Y28" s="382">
        <v>0</v>
      </c>
      <c r="Z28" s="382">
        <v>0</v>
      </c>
      <c r="AA28" s="382">
        <v>0</v>
      </c>
      <c r="AB28" s="381">
        <f t="shared" si="7"/>
        <v>0</v>
      </c>
      <c r="AC28" s="383">
        <f t="shared" si="8"/>
        <v>0</v>
      </c>
    </row>
    <row r="29" spans="1:32" x14ac:dyDescent="0.25">
      <c r="A29" s="319" t="s">
        <v>169</v>
      </c>
      <c r="B29" s="65" t="s">
        <v>168</v>
      </c>
      <c r="C29" s="318">
        <v>0</v>
      </c>
      <c r="D29" s="318">
        <v>0</v>
      </c>
      <c r="E29" s="384">
        <f>C29</f>
        <v>0</v>
      </c>
      <c r="F29" s="381">
        <f t="shared" si="9"/>
        <v>0</v>
      </c>
      <c r="G29" s="382">
        <v>0</v>
      </c>
      <c r="H29" s="382">
        <v>0</v>
      </c>
      <c r="I29" s="382">
        <v>0</v>
      </c>
      <c r="J29" s="382">
        <v>0</v>
      </c>
      <c r="K29" s="382">
        <v>0</v>
      </c>
      <c r="L29" s="382">
        <v>0</v>
      </c>
      <c r="M29" s="382">
        <v>0</v>
      </c>
      <c r="N29" s="382">
        <v>0</v>
      </c>
      <c r="O29" s="382">
        <v>0</v>
      </c>
      <c r="P29" s="382">
        <v>0</v>
      </c>
      <c r="Q29" s="382">
        <v>0</v>
      </c>
      <c r="R29" s="382">
        <v>0</v>
      </c>
      <c r="S29" s="382">
        <v>0</v>
      </c>
      <c r="T29" s="382">
        <v>0</v>
      </c>
      <c r="U29" s="382">
        <v>0</v>
      </c>
      <c r="V29" s="382">
        <v>0</v>
      </c>
      <c r="W29" s="382">
        <v>0</v>
      </c>
      <c r="X29" s="382">
        <v>0</v>
      </c>
      <c r="Y29" s="382">
        <v>0</v>
      </c>
      <c r="Z29" s="382">
        <v>0</v>
      </c>
      <c r="AA29" s="382">
        <v>0</v>
      </c>
      <c r="AB29" s="381">
        <f t="shared" si="7"/>
        <v>0</v>
      </c>
      <c r="AC29" s="383">
        <f t="shared" si="8"/>
        <v>0</v>
      </c>
    </row>
    <row r="30" spans="1:32" s="276" customFormat="1" ht="47.25" x14ac:dyDescent="0.25">
      <c r="A30" s="316" t="s">
        <v>60</v>
      </c>
      <c r="B30" s="317" t="s">
        <v>167</v>
      </c>
      <c r="C30" s="318">
        <f t="shared" ref="C30:AA30" si="10">SUM(C31:C34)</f>
        <v>10.02598806</v>
      </c>
      <c r="D30" s="318">
        <f t="shared" ref="D30" si="11">SUM(D31:D34)</f>
        <v>0</v>
      </c>
      <c r="E30" s="381">
        <f t="shared" si="10"/>
        <v>10.02598806</v>
      </c>
      <c r="F30" s="381">
        <f t="shared" si="10"/>
        <v>10.02598806</v>
      </c>
      <c r="G30" s="381">
        <f t="shared" si="10"/>
        <v>0</v>
      </c>
      <c r="H30" s="381">
        <f t="shared" si="10"/>
        <v>0.16700058000000001</v>
      </c>
      <c r="I30" s="381">
        <f t="shared" ref="I30:J30" si="12">SUM(I31:I34)</f>
        <v>0</v>
      </c>
      <c r="J30" s="381">
        <f t="shared" si="12"/>
        <v>0</v>
      </c>
      <c r="K30" s="381">
        <f t="shared" si="10"/>
        <v>0</v>
      </c>
      <c r="L30" s="381">
        <f t="shared" si="10"/>
        <v>9.8589874799999997</v>
      </c>
      <c r="M30" s="381">
        <f t="shared" si="10"/>
        <v>0</v>
      </c>
      <c r="N30" s="381">
        <f t="shared" ref="N30" si="13">SUM(N31:N34)</f>
        <v>0</v>
      </c>
      <c r="O30" s="381">
        <f t="shared" si="10"/>
        <v>0</v>
      </c>
      <c r="P30" s="381">
        <f t="shared" si="10"/>
        <v>0</v>
      </c>
      <c r="Q30" s="381">
        <f t="shared" si="10"/>
        <v>0</v>
      </c>
      <c r="R30" s="381">
        <f t="shared" ref="R30" si="14">SUM(R31:R34)</f>
        <v>0</v>
      </c>
      <c r="S30" s="381">
        <f t="shared" si="10"/>
        <v>0</v>
      </c>
      <c r="T30" s="381">
        <f t="shared" si="10"/>
        <v>0</v>
      </c>
      <c r="U30" s="381">
        <f t="shared" si="10"/>
        <v>0</v>
      </c>
      <c r="V30" s="381">
        <f t="shared" si="10"/>
        <v>0</v>
      </c>
      <c r="W30" s="381">
        <f t="shared" si="10"/>
        <v>0</v>
      </c>
      <c r="X30" s="381">
        <f t="shared" si="10"/>
        <v>0</v>
      </c>
      <c r="Y30" s="381">
        <f t="shared" si="10"/>
        <v>0</v>
      </c>
      <c r="Z30" s="381">
        <f t="shared" si="10"/>
        <v>0</v>
      </c>
      <c r="AA30" s="381">
        <f t="shared" si="10"/>
        <v>0</v>
      </c>
      <c r="AB30" s="381">
        <f t="shared" si="7"/>
        <v>10.02598806</v>
      </c>
      <c r="AC30" s="383">
        <f t="shared" si="8"/>
        <v>0</v>
      </c>
      <c r="AD30" s="55"/>
    </row>
    <row r="31" spans="1:32" x14ac:dyDescent="0.25">
      <c r="A31" s="316" t="s">
        <v>166</v>
      </c>
      <c r="B31" s="320" t="s">
        <v>165</v>
      </c>
      <c r="C31" s="318">
        <v>0.16700058000000001</v>
      </c>
      <c r="D31" s="318">
        <v>0</v>
      </c>
      <c r="E31" s="384">
        <f t="shared" ref="E31:E64" si="15">C31</f>
        <v>0.16700058000000001</v>
      </c>
      <c r="F31" s="381">
        <f t="shared" si="9"/>
        <v>0.16700058000000001</v>
      </c>
      <c r="G31" s="382">
        <v>0</v>
      </c>
      <c r="H31" s="382">
        <v>0.16700058000000001</v>
      </c>
      <c r="I31" s="382">
        <v>0</v>
      </c>
      <c r="J31" s="382">
        <v>0</v>
      </c>
      <c r="K31" s="382">
        <v>0</v>
      </c>
      <c r="L31" s="382">
        <v>0</v>
      </c>
      <c r="M31" s="382">
        <v>0</v>
      </c>
      <c r="N31" s="382">
        <v>0</v>
      </c>
      <c r="O31" s="382">
        <v>0</v>
      </c>
      <c r="P31" s="382">
        <v>0</v>
      </c>
      <c r="Q31" s="382">
        <v>0</v>
      </c>
      <c r="R31" s="382">
        <v>0</v>
      </c>
      <c r="S31" s="382">
        <v>0</v>
      </c>
      <c r="T31" s="382">
        <v>0</v>
      </c>
      <c r="U31" s="382">
        <v>0</v>
      </c>
      <c r="V31" s="382">
        <v>0</v>
      </c>
      <c r="W31" s="382">
        <v>0</v>
      </c>
      <c r="X31" s="382">
        <v>0</v>
      </c>
      <c r="Y31" s="382">
        <v>0</v>
      </c>
      <c r="Z31" s="382">
        <v>0</v>
      </c>
      <c r="AA31" s="382">
        <v>0</v>
      </c>
      <c r="AB31" s="381">
        <f t="shared" si="7"/>
        <v>0.16700058000000001</v>
      </c>
      <c r="AC31" s="383">
        <f t="shared" si="8"/>
        <v>0</v>
      </c>
    </row>
    <row r="32" spans="1:32" ht="31.5" x14ac:dyDescent="0.25">
      <c r="A32" s="316" t="s">
        <v>164</v>
      </c>
      <c r="B32" s="320" t="s">
        <v>163</v>
      </c>
      <c r="C32" s="318">
        <v>9.8589874799999997</v>
      </c>
      <c r="D32" s="318">
        <v>0</v>
      </c>
      <c r="E32" s="384">
        <f t="shared" si="15"/>
        <v>9.8589874799999997</v>
      </c>
      <c r="F32" s="381">
        <f t="shared" si="9"/>
        <v>9.8589874799999997</v>
      </c>
      <c r="G32" s="382">
        <v>0</v>
      </c>
      <c r="H32" s="382">
        <v>0</v>
      </c>
      <c r="I32" s="382">
        <v>0</v>
      </c>
      <c r="J32" s="382">
        <v>0</v>
      </c>
      <c r="K32" s="382">
        <v>0</v>
      </c>
      <c r="L32" s="382">
        <v>9.8589874799999997</v>
      </c>
      <c r="M32" s="382">
        <v>0</v>
      </c>
      <c r="N32" s="382">
        <v>0</v>
      </c>
      <c r="O32" s="382">
        <v>0</v>
      </c>
      <c r="P32" s="382">
        <v>0</v>
      </c>
      <c r="Q32" s="382">
        <v>0</v>
      </c>
      <c r="R32" s="382">
        <v>0</v>
      </c>
      <c r="S32" s="382">
        <v>0</v>
      </c>
      <c r="T32" s="382">
        <v>0</v>
      </c>
      <c r="U32" s="382">
        <v>0</v>
      </c>
      <c r="V32" s="382">
        <v>0</v>
      </c>
      <c r="W32" s="382">
        <v>0</v>
      </c>
      <c r="X32" s="382">
        <v>0</v>
      </c>
      <c r="Y32" s="382">
        <v>0</v>
      </c>
      <c r="Z32" s="382">
        <v>0</v>
      </c>
      <c r="AA32" s="382">
        <v>0</v>
      </c>
      <c r="AB32" s="381">
        <f t="shared" si="7"/>
        <v>9.8589874799999997</v>
      </c>
      <c r="AC32" s="383">
        <f t="shared" si="8"/>
        <v>0</v>
      </c>
    </row>
    <row r="33" spans="1:30" x14ac:dyDescent="0.25">
      <c r="A33" s="316" t="s">
        <v>162</v>
      </c>
      <c r="B33" s="320" t="s">
        <v>161</v>
      </c>
      <c r="C33" s="318">
        <v>0</v>
      </c>
      <c r="D33" s="318">
        <v>0</v>
      </c>
      <c r="E33" s="384">
        <f t="shared" si="15"/>
        <v>0</v>
      </c>
      <c r="F33" s="381">
        <f t="shared" si="9"/>
        <v>0</v>
      </c>
      <c r="G33" s="382">
        <v>0</v>
      </c>
      <c r="H33" s="382">
        <v>0</v>
      </c>
      <c r="I33" s="382">
        <v>0</v>
      </c>
      <c r="J33" s="382">
        <v>0</v>
      </c>
      <c r="K33" s="382">
        <v>0</v>
      </c>
      <c r="L33" s="382">
        <v>0</v>
      </c>
      <c r="M33" s="382">
        <v>0</v>
      </c>
      <c r="N33" s="382">
        <v>0</v>
      </c>
      <c r="O33" s="382">
        <v>0</v>
      </c>
      <c r="P33" s="382">
        <v>0</v>
      </c>
      <c r="Q33" s="382">
        <v>0</v>
      </c>
      <c r="R33" s="382">
        <v>0</v>
      </c>
      <c r="S33" s="382">
        <v>0</v>
      </c>
      <c r="T33" s="382">
        <v>0</v>
      </c>
      <c r="U33" s="382">
        <v>0</v>
      </c>
      <c r="V33" s="382">
        <v>0</v>
      </c>
      <c r="W33" s="382">
        <v>0</v>
      </c>
      <c r="X33" s="382">
        <v>0</v>
      </c>
      <c r="Y33" s="382">
        <v>0</v>
      </c>
      <c r="Z33" s="382">
        <v>0</v>
      </c>
      <c r="AA33" s="382">
        <v>0</v>
      </c>
      <c r="AB33" s="381">
        <f t="shared" si="7"/>
        <v>0</v>
      </c>
      <c r="AC33" s="383">
        <f t="shared" si="8"/>
        <v>0</v>
      </c>
    </row>
    <row r="34" spans="1:30" x14ac:dyDescent="0.25">
      <c r="A34" s="316" t="s">
        <v>160</v>
      </c>
      <c r="B34" s="320" t="s">
        <v>159</v>
      </c>
      <c r="C34" s="318">
        <v>0</v>
      </c>
      <c r="D34" s="318">
        <v>0</v>
      </c>
      <c r="E34" s="384">
        <f t="shared" si="15"/>
        <v>0</v>
      </c>
      <c r="F34" s="381">
        <f t="shared" si="9"/>
        <v>0</v>
      </c>
      <c r="G34" s="382">
        <v>0</v>
      </c>
      <c r="H34" s="382">
        <v>0</v>
      </c>
      <c r="I34" s="382">
        <v>0</v>
      </c>
      <c r="J34" s="382">
        <v>0</v>
      </c>
      <c r="K34" s="382">
        <v>0</v>
      </c>
      <c r="L34" s="382">
        <v>0</v>
      </c>
      <c r="M34" s="382">
        <v>0</v>
      </c>
      <c r="N34" s="382">
        <v>0</v>
      </c>
      <c r="O34" s="382">
        <v>0</v>
      </c>
      <c r="P34" s="382">
        <v>0</v>
      </c>
      <c r="Q34" s="382">
        <v>0</v>
      </c>
      <c r="R34" s="382">
        <v>0</v>
      </c>
      <c r="S34" s="382">
        <v>0</v>
      </c>
      <c r="T34" s="382">
        <v>0</v>
      </c>
      <c r="U34" s="382">
        <v>0</v>
      </c>
      <c r="V34" s="382">
        <v>0</v>
      </c>
      <c r="W34" s="382">
        <v>0</v>
      </c>
      <c r="X34" s="382">
        <v>0</v>
      </c>
      <c r="Y34" s="382">
        <v>0</v>
      </c>
      <c r="Z34" s="382">
        <v>0</v>
      </c>
      <c r="AA34" s="382">
        <v>0</v>
      </c>
      <c r="AB34" s="381">
        <f t="shared" si="7"/>
        <v>0</v>
      </c>
      <c r="AC34" s="383">
        <f t="shared" si="8"/>
        <v>0</v>
      </c>
    </row>
    <row r="35" spans="1:30" s="276" customFormat="1" ht="31.5" x14ac:dyDescent="0.25">
      <c r="A35" s="316" t="s">
        <v>59</v>
      </c>
      <c r="B35" s="317" t="s">
        <v>158</v>
      </c>
      <c r="C35" s="318">
        <v>0</v>
      </c>
      <c r="D35" s="318">
        <v>0</v>
      </c>
      <c r="E35" s="384">
        <f t="shared" si="15"/>
        <v>0</v>
      </c>
      <c r="F35" s="381">
        <f t="shared" si="9"/>
        <v>0</v>
      </c>
      <c r="G35" s="381">
        <v>0</v>
      </c>
      <c r="H35" s="381">
        <v>0</v>
      </c>
      <c r="I35" s="381">
        <v>0</v>
      </c>
      <c r="J35" s="381">
        <v>0</v>
      </c>
      <c r="K35" s="381">
        <v>0</v>
      </c>
      <c r="L35" s="381">
        <v>0</v>
      </c>
      <c r="M35" s="381">
        <v>0</v>
      </c>
      <c r="N35" s="381">
        <v>0</v>
      </c>
      <c r="O35" s="381">
        <v>0</v>
      </c>
      <c r="P35" s="381">
        <v>0</v>
      </c>
      <c r="Q35" s="381">
        <v>0</v>
      </c>
      <c r="R35" s="381">
        <v>0</v>
      </c>
      <c r="S35" s="381">
        <v>0</v>
      </c>
      <c r="T35" s="381">
        <v>0</v>
      </c>
      <c r="U35" s="381">
        <v>0</v>
      </c>
      <c r="V35" s="386">
        <v>0</v>
      </c>
      <c r="W35" s="381">
        <v>0</v>
      </c>
      <c r="X35" s="381">
        <v>0</v>
      </c>
      <c r="Y35" s="381">
        <v>0</v>
      </c>
      <c r="Z35" s="381">
        <v>0</v>
      </c>
      <c r="AA35" s="381">
        <v>0</v>
      </c>
      <c r="AB35" s="381">
        <f t="shared" si="7"/>
        <v>0</v>
      </c>
      <c r="AC35" s="383">
        <f t="shared" si="8"/>
        <v>0</v>
      </c>
      <c r="AD35" s="55"/>
    </row>
    <row r="36" spans="1:30" ht="31.5" x14ac:dyDescent="0.25">
      <c r="A36" s="319" t="s">
        <v>157</v>
      </c>
      <c r="B36" s="321" t="s">
        <v>156</v>
      </c>
      <c r="C36" s="322">
        <v>0</v>
      </c>
      <c r="D36" s="318">
        <v>0</v>
      </c>
      <c r="E36" s="384">
        <f t="shared" si="15"/>
        <v>0</v>
      </c>
      <c r="F36" s="381">
        <f t="shared" si="9"/>
        <v>0</v>
      </c>
      <c r="G36" s="382">
        <v>0</v>
      </c>
      <c r="H36" s="382">
        <v>0</v>
      </c>
      <c r="I36" s="382">
        <v>0</v>
      </c>
      <c r="J36" s="382">
        <v>0</v>
      </c>
      <c r="K36" s="382">
        <v>0</v>
      </c>
      <c r="L36" s="382">
        <v>0</v>
      </c>
      <c r="M36" s="382">
        <v>0</v>
      </c>
      <c r="N36" s="382">
        <v>0</v>
      </c>
      <c r="O36" s="382">
        <v>0</v>
      </c>
      <c r="P36" s="382">
        <v>0</v>
      </c>
      <c r="Q36" s="382">
        <v>0</v>
      </c>
      <c r="R36" s="382">
        <v>0</v>
      </c>
      <c r="S36" s="382">
        <v>0</v>
      </c>
      <c r="T36" s="382">
        <v>0</v>
      </c>
      <c r="U36" s="382">
        <v>0</v>
      </c>
      <c r="V36" s="382">
        <v>0</v>
      </c>
      <c r="W36" s="382">
        <v>0</v>
      </c>
      <c r="X36" s="382">
        <v>0</v>
      </c>
      <c r="Y36" s="382">
        <v>0</v>
      </c>
      <c r="Z36" s="382">
        <v>0</v>
      </c>
      <c r="AA36" s="382">
        <v>0</v>
      </c>
      <c r="AB36" s="381">
        <f t="shared" si="7"/>
        <v>0</v>
      </c>
      <c r="AC36" s="383">
        <f t="shared" si="8"/>
        <v>0</v>
      </c>
    </row>
    <row r="37" spans="1:30" x14ac:dyDescent="0.25">
      <c r="A37" s="319" t="s">
        <v>155</v>
      </c>
      <c r="B37" s="321" t="s">
        <v>145</v>
      </c>
      <c r="C37" s="322">
        <v>0</v>
      </c>
      <c r="D37" s="318">
        <v>0</v>
      </c>
      <c r="E37" s="384">
        <f t="shared" si="15"/>
        <v>0</v>
      </c>
      <c r="F37" s="381">
        <f t="shared" si="9"/>
        <v>0</v>
      </c>
      <c r="G37" s="382">
        <v>0</v>
      </c>
      <c r="H37" s="382">
        <v>0</v>
      </c>
      <c r="I37" s="382">
        <v>0</v>
      </c>
      <c r="J37" s="382">
        <v>0</v>
      </c>
      <c r="K37" s="382">
        <v>0</v>
      </c>
      <c r="L37" s="382">
        <v>0</v>
      </c>
      <c r="M37" s="382">
        <v>0</v>
      </c>
      <c r="N37" s="382">
        <v>0</v>
      </c>
      <c r="O37" s="382">
        <v>0</v>
      </c>
      <c r="P37" s="382">
        <v>0</v>
      </c>
      <c r="Q37" s="382">
        <v>0</v>
      </c>
      <c r="R37" s="382">
        <v>0</v>
      </c>
      <c r="S37" s="382">
        <v>0</v>
      </c>
      <c r="T37" s="382">
        <v>0</v>
      </c>
      <c r="U37" s="382">
        <v>0</v>
      </c>
      <c r="V37" s="385">
        <v>0</v>
      </c>
      <c r="W37" s="382">
        <v>0</v>
      </c>
      <c r="X37" s="382">
        <v>0</v>
      </c>
      <c r="Y37" s="382">
        <v>0</v>
      </c>
      <c r="Z37" s="382">
        <v>0</v>
      </c>
      <c r="AA37" s="382">
        <v>0</v>
      </c>
      <c r="AB37" s="381">
        <f t="shared" si="7"/>
        <v>0</v>
      </c>
      <c r="AC37" s="383">
        <f t="shared" si="8"/>
        <v>0</v>
      </c>
    </row>
    <row r="38" spans="1:30" x14ac:dyDescent="0.25">
      <c r="A38" s="319" t="s">
        <v>154</v>
      </c>
      <c r="B38" s="321" t="s">
        <v>143</v>
      </c>
      <c r="C38" s="322">
        <v>0</v>
      </c>
      <c r="D38" s="318">
        <v>0</v>
      </c>
      <c r="E38" s="384">
        <f t="shared" si="15"/>
        <v>0</v>
      </c>
      <c r="F38" s="381">
        <f t="shared" si="9"/>
        <v>0</v>
      </c>
      <c r="G38" s="382">
        <v>0</v>
      </c>
      <c r="H38" s="382">
        <v>0</v>
      </c>
      <c r="I38" s="382">
        <v>0</v>
      </c>
      <c r="J38" s="382">
        <v>0</v>
      </c>
      <c r="K38" s="382">
        <v>0</v>
      </c>
      <c r="L38" s="382">
        <v>0</v>
      </c>
      <c r="M38" s="382">
        <v>0</v>
      </c>
      <c r="N38" s="382">
        <v>0</v>
      </c>
      <c r="O38" s="382">
        <v>0</v>
      </c>
      <c r="P38" s="382">
        <v>0</v>
      </c>
      <c r="Q38" s="382">
        <v>0</v>
      </c>
      <c r="R38" s="382">
        <v>0</v>
      </c>
      <c r="S38" s="382">
        <v>0</v>
      </c>
      <c r="T38" s="382">
        <v>0</v>
      </c>
      <c r="U38" s="382">
        <v>0</v>
      </c>
      <c r="V38" s="382">
        <v>0</v>
      </c>
      <c r="W38" s="382">
        <v>0</v>
      </c>
      <c r="X38" s="382">
        <v>0</v>
      </c>
      <c r="Y38" s="382">
        <v>0</v>
      </c>
      <c r="Z38" s="382">
        <v>0</v>
      </c>
      <c r="AA38" s="382">
        <v>0</v>
      </c>
      <c r="AB38" s="381">
        <f t="shared" si="7"/>
        <v>0</v>
      </c>
      <c r="AC38" s="383">
        <f t="shared" si="8"/>
        <v>0</v>
      </c>
    </row>
    <row r="39" spans="1:30" ht="31.5" x14ac:dyDescent="0.25">
      <c r="A39" s="319" t="s">
        <v>153</v>
      </c>
      <c r="B39" s="320" t="s">
        <v>141</v>
      </c>
      <c r="C39" s="318">
        <v>0</v>
      </c>
      <c r="D39" s="318">
        <v>0</v>
      </c>
      <c r="E39" s="384">
        <f t="shared" si="15"/>
        <v>0</v>
      </c>
      <c r="F39" s="381">
        <f t="shared" si="9"/>
        <v>0</v>
      </c>
      <c r="G39" s="382">
        <v>0</v>
      </c>
      <c r="H39" s="382">
        <v>0</v>
      </c>
      <c r="I39" s="382">
        <v>0</v>
      </c>
      <c r="J39" s="382">
        <v>0</v>
      </c>
      <c r="K39" s="382">
        <v>0</v>
      </c>
      <c r="L39" s="382">
        <v>0</v>
      </c>
      <c r="M39" s="382">
        <v>0</v>
      </c>
      <c r="N39" s="382">
        <v>0</v>
      </c>
      <c r="O39" s="382">
        <v>0</v>
      </c>
      <c r="P39" s="382">
        <v>0</v>
      </c>
      <c r="Q39" s="382">
        <v>0</v>
      </c>
      <c r="R39" s="382">
        <v>0</v>
      </c>
      <c r="S39" s="382">
        <v>0</v>
      </c>
      <c r="T39" s="382">
        <v>0</v>
      </c>
      <c r="U39" s="382">
        <v>0</v>
      </c>
      <c r="V39" s="382">
        <v>0</v>
      </c>
      <c r="W39" s="382">
        <v>0</v>
      </c>
      <c r="X39" s="382">
        <v>0</v>
      </c>
      <c r="Y39" s="382">
        <v>0</v>
      </c>
      <c r="Z39" s="382">
        <v>0</v>
      </c>
      <c r="AA39" s="382">
        <v>0</v>
      </c>
      <c r="AB39" s="381">
        <f t="shared" si="7"/>
        <v>0</v>
      </c>
      <c r="AC39" s="383">
        <f t="shared" si="8"/>
        <v>0</v>
      </c>
    </row>
    <row r="40" spans="1:30" ht="31.5" x14ac:dyDescent="0.25">
      <c r="A40" s="319" t="s">
        <v>152</v>
      </c>
      <c r="B40" s="320" t="s">
        <v>139</v>
      </c>
      <c r="C40" s="318">
        <v>0</v>
      </c>
      <c r="D40" s="318">
        <v>0</v>
      </c>
      <c r="E40" s="384">
        <f t="shared" si="15"/>
        <v>0</v>
      </c>
      <c r="F40" s="381">
        <f t="shared" si="9"/>
        <v>0</v>
      </c>
      <c r="G40" s="382">
        <v>0</v>
      </c>
      <c r="H40" s="382">
        <v>0</v>
      </c>
      <c r="I40" s="382">
        <v>0</v>
      </c>
      <c r="J40" s="382">
        <v>0</v>
      </c>
      <c r="K40" s="382">
        <v>0</v>
      </c>
      <c r="L40" s="382">
        <v>0</v>
      </c>
      <c r="M40" s="382">
        <v>0</v>
      </c>
      <c r="N40" s="382">
        <v>0</v>
      </c>
      <c r="O40" s="382">
        <v>0</v>
      </c>
      <c r="P40" s="382">
        <v>0</v>
      </c>
      <c r="Q40" s="382">
        <v>0</v>
      </c>
      <c r="R40" s="382">
        <v>0</v>
      </c>
      <c r="S40" s="382">
        <v>0</v>
      </c>
      <c r="T40" s="382">
        <v>0</v>
      </c>
      <c r="U40" s="382">
        <v>0</v>
      </c>
      <c r="V40" s="382">
        <v>0</v>
      </c>
      <c r="W40" s="382">
        <v>0</v>
      </c>
      <c r="X40" s="382">
        <v>0</v>
      </c>
      <c r="Y40" s="382">
        <v>0</v>
      </c>
      <c r="Z40" s="382">
        <v>0</v>
      </c>
      <c r="AA40" s="382">
        <v>0</v>
      </c>
      <c r="AB40" s="381">
        <f t="shared" si="7"/>
        <v>0</v>
      </c>
      <c r="AC40" s="383">
        <f t="shared" si="8"/>
        <v>0</v>
      </c>
    </row>
    <row r="41" spans="1:30" x14ac:dyDescent="0.25">
      <c r="A41" s="319" t="s">
        <v>151</v>
      </c>
      <c r="B41" s="320" t="s">
        <v>137</v>
      </c>
      <c r="C41" s="318">
        <v>0.82</v>
      </c>
      <c r="D41" s="318">
        <v>0</v>
      </c>
      <c r="E41" s="384">
        <f t="shared" si="15"/>
        <v>0.82</v>
      </c>
      <c r="F41" s="381">
        <f t="shared" si="9"/>
        <v>0.82</v>
      </c>
      <c r="G41" s="382">
        <v>0</v>
      </c>
      <c r="H41" s="382">
        <v>0</v>
      </c>
      <c r="I41" s="382">
        <v>0</v>
      </c>
      <c r="J41" s="382">
        <v>0</v>
      </c>
      <c r="K41" s="382">
        <v>0</v>
      </c>
      <c r="L41" s="382">
        <v>0.82</v>
      </c>
      <c r="M41" s="382">
        <v>0</v>
      </c>
      <c r="N41" s="382">
        <v>0</v>
      </c>
      <c r="O41" s="382">
        <v>0</v>
      </c>
      <c r="P41" s="382">
        <v>0</v>
      </c>
      <c r="Q41" s="382">
        <v>0</v>
      </c>
      <c r="R41" s="382">
        <v>0</v>
      </c>
      <c r="S41" s="382">
        <v>0</v>
      </c>
      <c r="T41" s="382">
        <v>0</v>
      </c>
      <c r="U41" s="382">
        <v>0</v>
      </c>
      <c r="V41" s="382">
        <v>0</v>
      </c>
      <c r="W41" s="382">
        <v>0</v>
      </c>
      <c r="X41" s="382">
        <v>0</v>
      </c>
      <c r="Y41" s="382">
        <v>0</v>
      </c>
      <c r="Z41" s="382">
        <v>0</v>
      </c>
      <c r="AA41" s="382">
        <v>0</v>
      </c>
      <c r="AB41" s="381">
        <f t="shared" si="7"/>
        <v>0.82</v>
      </c>
      <c r="AC41" s="383">
        <f t="shared" si="8"/>
        <v>0</v>
      </c>
    </row>
    <row r="42" spans="1:30" ht="18.75" x14ac:dyDescent="0.25">
      <c r="A42" s="319" t="s">
        <v>150</v>
      </c>
      <c r="B42" s="321" t="s">
        <v>135</v>
      </c>
      <c r="C42" s="322">
        <v>0</v>
      </c>
      <c r="D42" s="318">
        <v>0</v>
      </c>
      <c r="E42" s="384">
        <f t="shared" si="15"/>
        <v>0</v>
      </c>
      <c r="F42" s="381">
        <f t="shared" si="9"/>
        <v>0</v>
      </c>
      <c r="G42" s="382">
        <v>0</v>
      </c>
      <c r="H42" s="382">
        <v>0</v>
      </c>
      <c r="I42" s="382">
        <v>0</v>
      </c>
      <c r="J42" s="382">
        <v>0</v>
      </c>
      <c r="K42" s="382">
        <v>0</v>
      </c>
      <c r="L42" s="382">
        <v>0</v>
      </c>
      <c r="M42" s="382">
        <v>0</v>
      </c>
      <c r="N42" s="382">
        <v>0</v>
      </c>
      <c r="O42" s="382">
        <v>0</v>
      </c>
      <c r="P42" s="382">
        <v>0</v>
      </c>
      <c r="Q42" s="382">
        <v>0</v>
      </c>
      <c r="R42" s="382">
        <v>0</v>
      </c>
      <c r="S42" s="382">
        <v>0</v>
      </c>
      <c r="T42" s="382">
        <v>0</v>
      </c>
      <c r="U42" s="382">
        <v>0</v>
      </c>
      <c r="V42" s="382">
        <v>0</v>
      </c>
      <c r="W42" s="382">
        <v>0</v>
      </c>
      <c r="X42" s="382">
        <v>0</v>
      </c>
      <c r="Y42" s="382">
        <v>0</v>
      </c>
      <c r="Z42" s="382">
        <v>0</v>
      </c>
      <c r="AA42" s="382">
        <v>0</v>
      </c>
      <c r="AB42" s="381">
        <f t="shared" si="7"/>
        <v>0</v>
      </c>
      <c r="AC42" s="383">
        <f t="shared" si="8"/>
        <v>0</v>
      </c>
    </row>
    <row r="43" spans="1:30" s="276" customFormat="1" x14ac:dyDescent="0.25">
      <c r="A43" s="316" t="s">
        <v>58</v>
      </c>
      <c r="B43" s="317" t="s">
        <v>149</v>
      </c>
      <c r="C43" s="318">
        <v>0</v>
      </c>
      <c r="D43" s="318">
        <v>0</v>
      </c>
      <c r="E43" s="384">
        <f t="shared" si="15"/>
        <v>0</v>
      </c>
      <c r="F43" s="381">
        <f t="shared" si="9"/>
        <v>0</v>
      </c>
      <c r="G43" s="381">
        <v>0</v>
      </c>
      <c r="H43" s="381">
        <v>0</v>
      </c>
      <c r="I43" s="381">
        <v>0</v>
      </c>
      <c r="J43" s="381">
        <v>0</v>
      </c>
      <c r="K43" s="381">
        <v>0</v>
      </c>
      <c r="L43" s="381">
        <v>0</v>
      </c>
      <c r="M43" s="381">
        <v>0</v>
      </c>
      <c r="N43" s="381">
        <v>0</v>
      </c>
      <c r="O43" s="381">
        <v>0</v>
      </c>
      <c r="P43" s="381">
        <v>0</v>
      </c>
      <c r="Q43" s="381">
        <v>0</v>
      </c>
      <c r="R43" s="381">
        <v>0</v>
      </c>
      <c r="S43" s="381">
        <v>0</v>
      </c>
      <c r="T43" s="381">
        <v>0</v>
      </c>
      <c r="U43" s="381">
        <v>0</v>
      </c>
      <c r="V43" s="386">
        <v>0</v>
      </c>
      <c r="W43" s="381">
        <v>0</v>
      </c>
      <c r="X43" s="381">
        <v>0</v>
      </c>
      <c r="Y43" s="381">
        <v>0</v>
      </c>
      <c r="Z43" s="381">
        <v>0</v>
      </c>
      <c r="AA43" s="381">
        <v>0</v>
      </c>
      <c r="AB43" s="381">
        <f t="shared" si="7"/>
        <v>0</v>
      </c>
      <c r="AC43" s="383">
        <f t="shared" si="8"/>
        <v>0</v>
      </c>
      <c r="AD43" s="55"/>
    </row>
    <row r="44" spans="1:30" x14ac:dyDescent="0.25">
      <c r="A44" s="319" t="s">
        <v>148</v>
      </c>
      <c r="B44" s="320" t="s">
        <v>147</v>
      </c>
      <c r="C44" s="318">
        <v>0</v>
      </c>
      <c r="D44" s="318">
        <v>0</v>
      </c>
      <c r="E44" s="384">
        <f t="shared" si="15"/>
        <v>0</v>
      </c>
      <c r="F44" s="381">
        <f t="shared" si="9"/>
        <v>0</v>
      </c>
      <c r="G44" s="382">
        <v>0</v>
      </c>
      <c r="H44" s="382">
        <v>0</v>
      </c>
      <c r="I44" s="382">
        <v>0</v>
      </c>
      <c r="J44" s="382">
        <v>0</v>
      </c>
      <c r="K44" s="382">
        <v>0</v>
      </c>
      <c r="L44" s="382">
        <v>0</v>
      </c>
      <c r="M44" s="382">
        <v>0</v>
      </c>
      <c r="N44" s="382">
        <v>0</v>
      </c>
      <c r="O44" s="382">
        <v>0</v>
      </c>
      <c r="P44" s="382">
        <v>0</v>
      </c>
      <c r="Q44" s="382">
        <v>0</v>
      </c>
      <c r="R44" s="382">
        <v>0</v>
      </c>
      <c r="S44" s="382">
        <v>0</v>
      </c>
      <c r="T44" s="382">
        <v>0</v>
      </c>
      <c r="U44" s="382">
        <v>0</v>
      </c>
      <c r="V44" s="382">
        <v>0</v>
      </c>
      <c r="W44" s="382">
        <v>0</v>
      </c>
      <c r="X44" s="382">
        <v>0</v>
      </c>
      <c r="Y44" s="382">
        <v>0</v>
      </c>
      <c r="Z44" s="382">
        <v>0</v>
      </c>
      <c r="AA44" s="382">
        <v>0</v>
      </c>
      <c r="AB44" s="381">
        <f t="shared" si="7"/>
        <v>0</v>
      </c>
      <c r="AC44" s="383">
        <f t="shared" si="8"/>
        <v>0</v>
      </c>
    </row>
    <row r="45" spans="1:30" x14ac:dyDescent="0.25">
      <c r="A45" s="319" t="s">
        <v>146</v>
      </c>
      <c r="B45" s="320" t="s">
        <v>145</v>
      </c>
      <c r="C45" s="318">
        <v>0</v>
      </c>
      <c r="D45" s="318">
        <v>0</v>
      </c>
      <c r="E45" s="384">
        <f t="shared" si="15"/>
        <v>0</v>
      </c>
      <c r="F45" s="381">
        <f t="shared" si="9"/>
        <v>0</v>
      </c>
      <c r="G45" s="382">
        <v>0</v>
      </c>
      <c r="H45" s="382">
        <v>0</v>
      </c>
      <c r="I45" s="382">
        <v>0</v>
      </c>
      <c r="J45" s="382">
        <v>0</v>
      </c>
      <c r="K45" s="382">
        <v>0</v>
      </c>
      <c r="L45" s="382">
        <v>0</v>
      </c>
      <c r="M45" s="382">
        <v>0</v>
      </c>
      <c r="N45" s="382">
        <v>0</v>
      </c>
      <c r="O45" s="382">
        <v>0</v>
      </c>
      <c r="P45" s="382">
        <v>0</v>
      </c>
      <c r="Q45" s="382">
        <v>0</v>
      </c>
      <c r="R45" s="382">
        <v>0</v>
      </c>
      <c r="S45" s="382">
        <v>0</v>
      </c>
      <c r="T45" s="382">
        <v>0</v>
      </c>
      <c r="U45" s="382">
        <v>0</v>
      </c>
      <c r="V45" s="385">
        <v>0</v>
      </c>
      <c r="W45" s="382">
        <v>0</v>
      </c>
      <c r="X45" s="382">
        <v>0</v>
      </c>
      <c r="Y45" s="382">
        <v>0</v>
      </c>
      <c r="Z45" s="382">
        <v>0</v>
      </c>
      <c r="AA45" s="382">
        <v>0</v>
      </c>
      <c r="AB45" s="381">
        <f t="shared" si="7"/>
        <v>0</v>
      </c>
      <c r="AC45" s="383">
        <f t="shared" si="8"/>
        <v>0</v>
      </c>
    </row>
    <row r="46" spans="1:30" x14ac:dyDescent="0.25">
      <c r="A46" s="319" t="s">
        <v>144</v>
      </c>
      <c r="B46" s="320" t="s">
        <v>143</v>
      </c>
      <c r="C46" s="318">
        <v>0</v>
      </c>
      <c r="D46" s="318">
        <v>0</v>
      </c>
      <c r="E46" s="384">
        <f t="shared" si="15"/>
        <v>0</v>
      </c>
      <c r="F46" s="381">
        <f t="shared" si="9"/>
        <v>0</v>
      </c>
      <c r="G46" s="382">
        <v>0</v>
      </c>
      <c r="H46" s="382">
        <v>0</v>
      </c>
      <c r="I46" s="382">
        <v>0</v>
      </c>
      <c r="J46" s="382">
        <v>0</v>
      </c>
      <c r="K46" s="382">
        <v>0</v>
      </c>
      <c r="L46" s="382">
        <v>0</v>
      </c>
      <c r="M46" s="382">
        <v>0</v>
      </c>
      <c r="N46" s="382">
        <v>0</v>
      </c>
      <c r="O46" s="382">
        <v>0</v>
      </c>
      <c r="P46" s="382">
        <v>0</v>
      </c>
      <c r="Q46" s="382">
        <v>0</v>
      </c>
      <c r="R46" s="382">
        <v>0</v>
      </c>
      <c r="S46" s="382">
        <v>0</v>
      </c>
      <c r="T46" s="382">
        <v>0</v>
      </c>
      <c r="U46" s="382">
        <v>0</v>
      </c>
      <c r="V46" s="382">
        <v>0</v>
      </c>
      <c r="W46" s="382">
        <v>0</v>
      </c>
      <c r="X46" s="382">
        <v>0</v>
      </c>
      <c r="Y46" s="382">
        <v>0</v>
      </c>
      <c r="Z46" s="382">
        <v>0</v>
      </c>
      <c r="AA46" s="382">
        <v>0</v>
      </c>
      <c r="AB46" s="381">
        <f t="shared" si="7"/>
        <v>0</v>
      </c>
      <c r="AC46" s="383">
        <f t="shared" si="8"/>
        <v>0</v>
      </c>
    </row>
    <row r="47" spans="1:30" ht="31.5" x14ac:dyDescent="0.25">
      <c r="A47" s="319" t="s">
        <v>142</v>
      </c>
      <c r="B47" s="320" t="s">
        <v>141</v>
      </c>
      <c r="C47" s="318">
        <v>0</v>
      </c>
      <c r="D47" s="318">
        <v>0</v>
      </c>
      <c r="E47" s="384">
        <f t="shared" si="15"/>
        <v>0</v>
      </c>
      <c r="F47" s="381">
        <f t="shared" si="9"/>
        <v>0</v>
      </c>
      <c r="G47" s="382">
        <v>0</v>
      </c>
      <c r="H47" s="382">
        <v>0</v>
      </c>
      <c r="I47" s="382">
        <v>0</v>
      </c>
      <c r="J47" s="382">
        <v>0</v>
      </c>
      <c r="K47" s="382">
        <v>0</v>
      </c>
      <c r="L47" s="382">
        <v>0</v>
      </c>
      <c r="M47" s="382">
        <v>0</v>
      </c>
      <c r="N47" s="382">
        <v>0</v>
      </c>
      <c r="O47" s="382">
        <v>0</v>
      </c>
      <c r="P47" s="382">
        <v>0</v>
      </c>
      <c r="Q47" s="382">
        <v>0</v>
      </c>
      <c r="R47" s="382">
        <v>0</v>
      </c>
      <c r="S47" s="382">
        <v>0</v>
      </c>
      <c r="T47" s="382">
        <v>0</v>
      </c>
      <c r="U47" s="382">
        <v>0</v>
      </c>
      <c r="V47" s="382">
        <v>0</v>
      </c>
      <c r="W47" s="382">
        <v>0</v>
      </c>
      <c r="X47" s="382">
        <v>0</v>
      </c>
      <c r="Y47" s="382">
        <v>0</v>
      </c>
      <c r="Z47" s="382">
        <v>0</v>
      </c>
      <c r="AA47" s="382">
        <v>0</v>
      </c>
      <c r="AB47" s="381">
        <f t="shared" si="7"/>
        <v>0</v>
      </c>
      <c r="AC47" s="383">
        <f t="shared" si="8"/>
        <v>0</v>
      </c>
    </row>
    <row r="48" spans="1:30" ht="31.5" x14ac:dyDescent="0.25">
      <c r="A48" s="319" t="s">
        <v>140</v>
      </c>
      <c r="B48" s="320" t="s">
        <v>139</v>
      </c>
      <c r="C48" s="318">
        <v>0</v>
      </c>
      <c r="D48" s="318">
        <v>0</v>
      </c>
      <c r="E48" s="384">
        <f t="shared" si="15"/>
        <v>0</v>
      </c>
      <c r="F48" s="381">
        <f t="shared" si="9"/>
        <v>0</v>
      </c>
      <c r="G48" s="382">
        <v>0</v>
      </c>
      <c r="H48" s="382">
        <v>0</v>
      </c>
      <c r="I48" s="382">
        <v>0</v>
      </c>
      <c r="J48" s="382">
        <v>0</v>
      </c>
      <c r="K48" s="382">
        <v>0</v>
      </c>
      <c r="L48" s="382">
        <v>0</v>
      </c>
      <c r="M48" s="382">
        <v>0</v>
      </c>
      <c r="N48" s="382">
        <v>0</v>
      </c>
      <c r="O48" s="382">
        <v>0</v>
      </c>
      <c r="P48" s="382">
        <v>0</v>
      </c>
      <c r="Q48" s="382">
        <v>0</v>
      </c>
      <c r="R48" s="382">
        <v>0</v>
      </c>
      <c r="S48" s="382">
        <v>0</v>
      </c>
      <c r="T48" s="382">
        <v>0</v>
      </c>
      <c r="U48" s="382">
        <v>0</v>
      </c>
      <c r="V48" s="382">
        <v>0</v>
      </c>
      <c r="W48" s="382">
        <v>0</v>
      </c>
      <c r="X48" s="382">
        <v>0</v>
      </c>
      <c r="Y48" s="382">
        <v>0</v>
      </c>
      <c r="Z48" s="382">
        <v>0</v>
      </c>
      <c r="AA48" s="382">
        <v>0</v>
      </c>
      <c r="AB48" s="381">
        <f t="shared" si="7"/>
        <v>0</v>
      </c>
      <c r="AC48" s="383">
        <f t="shared" si="8"/>
        <v>0</v>
      </c>
    </row>
    <row r="49" spans="1:30" x14ac:dyDescent="0.25">
      <c r="A49" s="319" t="s">
        <v>138</v>
      </c>
      <c r="B49" s="320" t="s">
        <v>137</v>
      </c>
      <c r="C49" s="318">
        <v>0.82</v>
      </c>
      <c r="D49" s="318">
        <v>0</v>
      </c>
      <c r="E49" s="384">
        <f t="shared" si="15"/>
        <v>0.82</v>
      </c>
      <c r="F49" s="381">
        <f t="shared" si="9"/>
        <v>0.82</v>
      </c>
      <c r="G49" s="382">
        <v>0</v>
      </c>
      <c r="H49" s="382">
        <v>0</v>
      </c>
      <c r="I49" s="382">
        <v>0</v>
      </c>
      <c r="J49" s="382">
        <v>0</v>
      </c>
      <c r="K49" s="382">
        <v>0</v>
      </c>
      <c r="L49" s="382">
        <v>0.82</v>
      </c>
      <c r="M49" s="382">
        <v>0</v>
      </c>
      <c r="N49" s="382">
        <v>0</v>
      </c>
      <c r="O49" s="382">
        <v>0</v>
      </c>
      <c r="P49" s="382">
        <v>0</v>
      </c>
      <c r="Q49" s="382">
        <v>0</v>
      </c>
      <c r="R49" s="382">
        <v>0</v>
      </c>
      <c r="S49" s="382">
        <v>0</v>
      </c>
      <c r="T49" s="382">
        <v>0</v>
      </c>
      <c r="U49" s="382">
        <v>0</v>
      </c>
      <c r="V49" s="382">
        <v>0</v>
      </c>
      <c r="W49" s="382">
        <v>0</v>
      </c>
      <c r="X49" s="382">
        <v>0</v>
      </c>
      <c r="Y49" s="382">
        <v>0</v>
      </c>
      <c r="Z49" s="382">
        <v>0</v>
      </c>
      <c r="AA49" s="382">
        <v>0</v>
      </c>
      <c r="AB49" s="381">
        <f t="shared" si="7"/>
        <v>0.82</v>
      </c>
      <c r="AC49" s="383">
        <f t="shared" si="8"/>
        <v>0</v>
      </c>
    </row>
    <row r="50" spans="1:30" ht="18.75" x14ac:dyDescent="0.25">
      <c r="A50" s="319" t="s">
        <v>136</v>
      </c>
      <c r="B50" s="321" t="s">
        <v>135</v>
      </c>
      <c r="C50" s="318">
        <v>0</v>
      </c>
      <c r="D50" s="318">
        <v>0</v>
      </c>
      <c r="E50" s="384">
        <f t="shared" si="15"/>
        <v>0</v>
      </c>
      <c r="F50" s="381">
        <f t="shared" si="9"/>
        <v>0</v>
      </c>
      <c r="G50" s="382">
        <v>0</v>
      </c>
      <c r="H50" s="382">
        <v>0</v>
      </c>
      <c r="I50" s="382">
        <v>0</v>
      </c>
      <c r="J50" s="382">
        <v>0</v>
      </c>
      <c r="K50" s="382">
        <v>0</v>
      </c>
      <c r="L50" s="382">
        <v>0</v>
      </c>
      <c r="M50" s="382">
        <v>0</v>
      </c>
      <c r="N50" s="382">
        <v>0</v>
      </c>
      <c r="O50" s="382">
        <v>0</v>
      </c>
      <c r="P50" s="382">
        <v>0</v>
      </c>
      <c r="Q50" s="382">
        <v>0</v>
      </c>
      <c r="R50" s="382">
        <v>0</v>
      </c>
      <c r="S50" s="382">
        <v>0</v>
      </c>
      <c r="T50" s="382">
        <v>0</v>
      </c>
      <c r="U50" s="382">
        <v>0</v>
      </c>
      <c r="V50" s="382">
        <v>0</v>
      </c>
      <c r="W50" s="382">
        <v>0</v>
      </c>
      <c r="X50" s="382">
        <v>0</v>
      </c>
      <c r="Y50" s="382">
        <v>0</v>
      </c>
      <c r="Z50" s="382">
        <v>0</v>
      </c>
      <c r="AA50" s="382">
        <v>0</v>
      </c>
      <c r="AB50" s="381">
        <f t="shared" si="7"/>
        <v>0</v>
      </c>
      <c r="AC50" s="383">
        <f t="shared" si="8"/>
        <v>0</v>
      </c>
    </row>
    <row r="51" spans="1:30" s="276" customFormat="1" ht="31.5" x14ac:dyDescent="0.25">
      <c r="A51" s="316" t="s">
        <v>56</v>
      </c>
      <c r="B51" s="317" t="s">
        <v>134</v>
      </c>
      <c r="C51" s="318">
        <v>0</v>
      </c>
      <c r="D51" s="318">
        <v>0</v>
      </c>
      <c r="E51" s="384">
        <f t="shared" si="15"/>
        <v>0</v>
      </c>
      <c r="F51" s="381">
        <f t="shared" si="9"/>
        <v>0</v>
      </c>
      <c r="G51" s="381">
        <v>0</v>
      </c>
      <c r="H51" s="381">
        <v>0</v>
      </c>
      <c r="I51" s="381">
        <v>0</v>
      </c>
      <c r="J51" s="381">
        <v>0</v>
      </c>
      <c r="K51" s="381">
        <v>0</v>
      </c>
      <c r="L51" s="381">
        <v>0</v>
      </c>
      <c r="M51" s="381">
        <v>0</v>
      </c>
      <c r="N51" s="381">
        <v>0</v>
      </c>
      <c r="O51" s="381">
        <v>0</v>
      </c>
      <c r="P51" s="381">
        <v>0</v>
      </c>
      <c r="Q51" s="381">
        <v>0</v>
      </c>
      <c r="R51" s="381">
        <v>0</v>
      </c>
      <c r="S51" s="381">
        <v>0</v>
      </c>
      <c r="T51" s="381">
        <v>0</v>
      </c>
      <c r="U51" s="381">
        <v>0</v>
      </c>
      <c r="V51" s="386">
        <v>0</v>
      </c>
      <c r="W51" s="381">
        <v>0</v>
      </c>
      <c r="X51" s="381">
        <v>0</v>
      </c>
      <c r="Y51" s="381">
        <v>0</v>
      </c>
      <c r="Z51" s="381">
        <v>0</v>
      </c>
      <c r="AA51" s="381">
        <v>0</v>
      </c>
      <c r="AB51" s="381">
        <f t="shared" si="7"/>
        <v>0</v>
      </c>
      <c r="AC51" s="383">
        <f t="shared" si="8"/>
        <v>0</v>
      </c>
      <c r="AD51" s="55"/>
    </row>
    <row r="52" spans="1:30" x14ac:dyDescent="0.25">
      <c r="A52" s="319" t="s">
        <v>133</v>
      </c>
      <c r="B52" s="320" t="s">
        <v>132</v>
      </c>
      <c r="C52" s="318">
        <v>10.02598806</v>
      </c>
      <c r="D52" s="318">
        <v>0</v>
      </c>
      <c r="E52" s="384">
        <f t="shared" si="15"/>
        <v>10.02598806</v>
      </c>
      <c r="F52" s="381">
        <f t="shared" si="9"/>
        <v>10.02598806</v>
      </c>
      <c r="G52" s="382">
        <v>0</v>
      </c>
      <c r="H52" s="382">
        <v>0</v>
      </c>
      <c r="I52" s="382">
        <v>0</v>
      </c>
      <c r="J52" s="382">
        <v>0</v>
      </c>
      <c r="K52" s="382">
        <v>0</v>
      </c>
      <c r="L52" s="382">
        <v>10.02598806</v>
      </c>
      <c r="M52" s="382">
        <v>0</v>
      </c>
      <c r="N52" s="382">
        <v>0</v>
      </c>
      <c r="O52" s="382">
        <v>0</v>
      </c>
      <c r="P52" s="382">
        <v>0</v>
      </c>
      <c r="Q52" s="382">
        <v>0</v>
      </c>
      <c r="R52" s="382">
        <v>0</v>
      </c>
      <c r="S52" s="382">
        <v>0</v>
      </c>
      <c r="T52" s="382">
        <v>0</v>
      </c>
      <c r="U52" s="382">
        <v>0</v>
      </c>
      <c r="V52" s="382">
        <v>0</v>
      </c>
      <c r="W52" s="382">
        <v>0</v>
      </c>
      <c r="X52" s="382">
        <v>0</v>
      </c>
      <c r="Y52" s="382">
        <v>0</v>
      </c>
      <c r="Z52" s="382">
        <v>0</v>
      </c>
      <c r="AA52" s="382">
        <v>0</v>
      </c>
      <c r="AB52" s="381">
        <f t="shared" si="7"/>
        <v>10.02598806</v>
      </c>
      <c r="AC52" s="383">
        <f t="shared" si="8"/>
        <v>0</v>
      </c>
    </row>
    <row r="53" spans="1:30" x14ac:dyDescent="0.25">
      <c r="A53" s="319" t="s">
        <v>131</v>
      </c>
      <c r="B53" s="320" t="s">
        <v>125</v>
      </c>
      <c r="C53" s="318">
        <v>0</v>
      </c>
      <c r="D53" s="318">
        <v>0</v>
      </c>
      <c r="E53" s="384">
        <f t="shared" si="15"/>
        <v>0</v>
      </c>
      <c r="F53" s="381">
        <f t="shared" si="9"/>
        <v>0</v>
      </c>
      <c r="G53" s="382">
        <v>0</v>
      </c>
      <c r="H53" s="382">
        <v>0</v>
      </c>
      <c r="I53" s="382">
        <v>0</v>
      </c>
      <c r="J53" s="382">
        <v>0</v>
      </c>
      <c r="K53" s="382">
        <v>0</v>
      </c>
      <c r="L53" s="382">
        <v>0</v>
      </c>
      <c r="M53" s="382">
        <v>0</v>
      </c>
      <c r="N53" s="382">
        <v>0</v>
      </c>
      <c r="O53" s="382">
        <v>0</v>
      </c>
      <c r="P53" s="382">
        <v>0</v>
      </c>
      <c r="Q53" s="382">
        <v>0</v>
      </c>
      <c r="R53" s="382">
        <v>0</v>
      </c>
      <c r="S53" s="382">
        <v>0</v>
      </c>
      <c r="T53" s="382">
        <v>0</v>
      </c>
      <c r="U53" s="382">
        <v>0</v>
      </c>
      <c r="V53" s="385">
        <v>0</v>
      </c>
      <c r="W53" s="382">
        <v>0</v>
      </c>
      <c r="X53" s="382">
        <v>0</v>
      </c>
      <c r="Y53" s="382">
        <v>0</v>
      </c>
      <c r="Z53" s="382">
        <v>0</v>
      </c>
      <c r="AA53" s="382">
        <v>0</v>
      </c>
      <c r="AB53" s="381">
        <f t="shared" si="7"/>
        <v>0</v>
      </c>
      <c r="AC53" s="383">
        <f t="shared" si="8"/>
        <v>0</v>
      </c>
    </row>
    <row r="54" spans="1:30" x14ac:dyDescent="0.25">
      <c r="A54" s="319" t="s">
        <v>130</v>
      </c>
      <c r="B54" s="321" t="s">
        <v>124</v>
      </c>
      <c r="C54" s="322">
        <v>0</v>
      </c>
      <c r="D54" s="318">
        <v>0</v>
      </c>
      <c r="E54" s="384">
        <f t="shared" si="15"/>
        <v>0</v>
      </c>
      <c r="F54" s="381">
        <f t="shared" si="9"/>
        <v>0</v>
      </c>
      <c r="G54" s="382">
        <v>0</v>
      </c>
      <c r="H54" s="382">
        <v>0</v>
      </c>
      <c r="I54" s="382">
        <v>0</v>
      </c>
      <c r="J54" s="382">
        <v>0</v>
      </c>
      <c r="K54" s="382">
        <v>0</v>
      </c>
      <c r="L54" s="382">
        <v>0</v>
      </c>
      <c r="M54" s="382">
        <v>0</v>
      </c>
      <c r="N54" s="382">
        <v>0</v>
      </c>
      <c r="O54" s="382">
        <v>0</v>
      </c>
      <c r="P54" s="382">
        <v>0</v>
      </c>
      <c r="Q54" s="382">
        <v>0</v>
      </c>
      <c r="R54" s="382">
        <v>0</v>
      </c>
      <c r="S54" s="382">
        <v>0</v>
      </c>
      <c r="T54" s="382">
        <v>0</v>
      </c>
      <c r="U54" s="382">
        <v>0</v>
      </c>
      <c r="V54" s="382">
        <v>0</v>
      </c>
      <c r="W54" s="382">
        <v>0</v>
      </c>
      <c r="X54" s="382">
        <v>0</v>
      </c>
      <c r="Y54" s="382">
        <v>0</v>
      </c>
      <c r="Z54" s="382">
        <v>0</v>
      </c>
      <c r="AA54" s="382">
        <v>0</v>
      </c>
      <c r="AB54" s="381">
        <f t="shared" si="7"/>
        <v>0</v>
      </c>
      <c r="AC54" s="383">
        <f t="shared" si="8"/>
        <v>0</v>
      </c>
    </row>
    <row r="55" spans="1:30" x14ac:dyDescent="0.25">
      <c r="A55" s="319" t="s">
        <v>129</v>
      </c>
      <c r="B55" s="321" t="s">
        <v>123</v>
      </c>
      <c r="C55" s="322">
        <v>0</v>
      </c>
      <c r="D55" s="318">
        <v>0</v>
      </c>
      <c r="E55" s="384">
        <f t="shared" si="15"/>
        <v>0</v>
      </c>
      <c r="F55" s="381">
        <f t="shared" si="9"/>
        <v>0</v>
      </c>
      <c r="G55" s="382">
        <v>0</v>
      </c>
      <c r="H55" s="382">
        <v>0</v>
      </c>
      <c r="I55" s="382">
        <v>0</v>
      </c>
      <c r="J55" s="382">
        <v>0</v>
      </c>
      <c r="K55" s="382">
        <v>0</v>
      </c>
      <c r="L55" s="382">
        <v>0</v>
      </c>
      <c r="M55" s="382">
        <v>0</v>
      </c>
      <c r="N55" s="382">
        <v>0</v>
      </c>
      <c r="O55" s="382">
        <v>0</v>
      </c>
      <c r="P55" s="382">
        <v>0</v>
      </c>
      <c r="Q55" s="382">
        <v>0</v>
      </c>
      <c r="R55" s="382">
        <v>0</v>
      </c>
      <c r="S55" s="382">
        <v>0</v>
      </c>
      <c r="T55" s="382">
        <v>0</v>
      </c>
      <c r="U55" s="382">
        <v>0</v>
      </c>
      <c r="V55" s="382">
        <v>0</v>
      </c>
      <c r="W55" s="382">
        <v>0</v>
      </c>
      <c r="X55" s="382">
        <v>0</v>
      </c>
      <c r="Y55" s="382">
        <v>0</v>
      </c>
      <c r="Z55" s="382">
        <v>0</v>
      </c>
      <c r="AA55" s="382">
        <v>0</v>
      </c>
      <c r="AB55" s="381">
        <f t="shared" si="7"/>
        <v>0</v>
      </c>
      <c r="AC55" s="383">
        <f t="shared" si="8"/>
        <v>0</v>
      </c>
    </row>
    <row r="56" spans="1:30" x14ac:dyDescent="0.25">
      <c r="A56" s="319" t="s">
        <v>128</v>
      </c>
      <c r="B56" s="321" t="s">
        <v>122</v>
      </c>
      <c r="C56" s="322">
        <v>0.82</v>
      </c>
      <c r="D56" s="318">
        <v>0</v>
      </c>
      <c r="E56" s="384">
        <f t="shared" si="15"/>
        <v>0.82</v>
      </c>
      <c r="F56" s="381">
        <f t="shared" si="9"/>
        <v>0.82</v>
      </c>
      <c r="G56" s="382">
        <v>0</v>
      </c>
      <c r="H56" s="382">
        <v>0</v>
      </c>
      <c r="I56" s="382">
        <v>0</v>
      </c>
      <c r="J56" s="382">
        <v>0</v>
      </c>
      <c r="K56" s="382">
        <v>0</v>
      </c>
      <c r="L56" s="382">
        <v>0.82</v>
      </c>
      <c r="M56" s="382">
        <v>0</v>
      </c>
      <c r="N56" s="382">
        <v>0</v>
      </c>
      <c r="O56" s="382">
        <v>0</v>
      </c>
      <c r="P56" s="382">
        <v>0</v>
      </c>
      <c r="Q56" s="382">
        <v>0</v>
      </c>
      <c r="R56" s="382">
        <v>0</v>
      </c>
      <c r="S56" s="382">
        <v>0</v>
      </c>
      <c r="T56" s="382">
        <v>0</v>
      </c>
      <c r="U56" s="382">
        <v>0</v>
      </c>
      <c r="V56" s="382">
        <v>0</v>
      </c>
      <c r="W56" s="382">
        <v>0</v>
      </c>
      <c r="X56" s="382">
        <v>0</v>
      </c>
      <c r="Y56" s="382">
        <v>0</v>
      </c>
      <c r="Z56" s="382">
        <v>0</v>
      </c>
      <c r="AA56" s="382">
        <v>0</v>
      </c>
      <c r="AB56" s="381">
        <f t="shared" si="7"/>
        <v>0.82</v>
      </c>
      <c r="AC56" s="383">
        <f t="shared" si="8"/>
        <v>0</v>
      </c>
    </row>
    <row r="57" spans="1:30" ht="18.75" x14ac:dyDescent="0.25">
      <c r="A57" s="319" t="s">
        <v>127</v>
      </c>
      <c r="B57" s="321" t="s">
        <v>121</v>
      </c>
      <c r="C57" s="322">
        <v>0</v>
      </c>
      <c r="D57" s="318">
        <v>0</v>
      </c>
      <c r="E57" s="384">
        <f t="shared" si="15"/>
        <v>0</v>
      </c>
      <c r="F57" s="381">
        <f t="shared" si="9"/>
        <v>0</v>
      </c>
      <c r="G57" s="382">
        <v>0</v>
      </c>
      <c r="H57" s="382">
        <v>0</v>
      </c>
      <c r="I57" s="382">
        <v>0</v>
      </c>
      <c r="J57" s="382">
        <v>0</v>
      </c>
      <c r="K57" s="382">
        <v>0</v>
      </c>
      <c r="L57" s="382">
        <v>0</v>
      </c>
      <c r="M57" s="382">
        <v>0</v>
      </c>
      <c r="N57" s="382">
        <v>0</v>
      </c>
      <c r="O57" s="382">
        <v>0</v>
      </c>
      <c r="P57" s="382">
        <v>0</v>
      </c>
      <c r="Q57" s="382">
        <v>0</v>
      </c>
      <c r="R57" s="382">
        <v>0</v>
      </c>
      <c r="S57" s="382">
        <v>0</v>
      </c>
      <c r="T57" s="382">
        <v>0</v>
      </c>
      <c r="U57" s="382">
        <v>0</v>
      </c>
      <c r="V57" s="382">
        <v>0</v>
      </c>
      <c r="W57" s="382">
        <v>0</v>
      </c>
      <c r="X57" s="382">
        <v>0</v>
      </c>
      <c r="Y57" s="382">
        <v>0</v>
      </c>
      <c r="Z57" s="382">
        <v>0</v>
      </c>
      <c r="AA57" s="382">
        <v>0</v>
      </c>
      <c r="AB57" s="381">
        <f t="shared" si="7"/>
        <v>0</v>
      </c>
      <c r="AC57" s="383">
        <f t="shared" si="8"/>
        <v>0</v>
      </c>
    </row>
    <row r="58" spans="1:30" s="276" customFormat="1" ht="31.5" x14ac:dyDescent="0.25">
      <c r="A58" s="316" t="s">
        <v>55</v>
      </c>
      <c r="B58" s="323" t="s">
        <v>225</v>
      </c>
      <c r="C58" s="322">
        <v>0</v>
      </c>
      <c r="D58" s="318">
        <v>0</v>
      </c>
      <c r="E58" s="384">
        <f t="shared" si="15"/>
        <v>0</v>
      </c>
      <c r="F58" s="381">
        <f t="shared" si="9"/>
        <v>0</v>
      </c>
      <c r="G58" s="381">
        <v>0</v>
      </c>
      <c r="H58" s="381">
        <v>0</v>
      </c>
      <c r="I58" s="381">
        <v>0</v>
      </c>
      <c r="J58" s="381">
        <v>0</v>
      </c>
      <c r="K58" s="381">
        <v>0</v>
      </c>
      <c r="L58" s="381">
        <v>0</v>
      </c>
      <c r="M58" s="381">
        <v>0</v>
      </c>
      <c r="N58" s="381">
        <v>0</v>
      </c>
      <c r="O58" s="381">
        <v>0</v>
      </c>
      <c r="P58" s="381">
        <v>0</v>
      </c>
      <c r="Q58" s="381">
        <v>0</v>
      </c>
      <c r="R58" s="381">
        <v>0</v>
      </c>
      <c r="S58" s="381">
        <v>0</v>
      </c>
      <c r="T58" s="381">
        <v>0</v>
      </c>
      <c r="U58" s="381">
        <v>0</v>
      </c>
      <c r="V58" s="386">
        <v>0</v>
      </c>
      <c r="W58" s="381">
        <v>0</v>
      </c>
      <c r="X58" s="381">
        <v>0</v>
      </c>
      <c r="Y58" s="381">
        <v>0</v>
      </c>
      <c r="Z58" s="381">
        <v>0</v>
      </c>
      <c r="AA58" s="381">
        <v>0</v>
      </c>
      <c r="AB58" s="381">
        <f t="shared" si="7"/>
        <v>0</v>
      </c>
      <c r="AC58" s="383">
        <f t="shared" si="8"/>
        <v>0</v>
      </c>
      <c r="AD58" s="55"/>
    </row>
    <row r="59" spans="1:30" s="276" customFormat="1" x14ac:dyDescent="0.25">
      <c r="A59" s="316" t="s">
        <v>53</v>
      </c>
      <c r="B59" s="317" t="s">
        <v>126</v>
      </c>
      <c r="C59" s="318">
        <v>0</v>
      </c>
      <c r="D59" s="318">
        <v>0</v>
      </c>
      <c r="E59" s="384">
        <f t="shared" si="15"/>
        <v>0</v>
      </c>
      <c r="F59" s="381">
        <f t="shared" si="9"/>
        <v>0</v>
      </c>
      <c r="G59" s="381">
        <v>0</v>
      </c>
      <c r="H59" s="381">
        <v>0</v>
      </c>
      <c r="I59" s="381">
        <v>0</v>
      </c>
      <c r="J59" s="381">
        <v>0</v>
      </c>
      <c r="K59" s="381">
        <v>0</v>
      </c>
      <c r="L59" s="381">
        <v>0</v>
      </c>
      <c r="M59" s="381">
        <v>0</v>
      </c>
      <c r="N59" s="381">
        <v>0</v>
      </c>
      <c r="O59" s="381">
        <v>0</v>
      </c>
      <c r="P59" s="381">
        <v>0</v>
      </c>
      <c r="Q59" s="381">
        <v>0</v>
      </c>
      <c r="R59" s="381">
        <v>0</v>
      </c>
      <c r="S59" s="381">
        <v>0</v>
      </c>
      <c r="T59" s="381">
        <v>0</v>
      </c>
      <c r="U59" s="381">
        <v>0</v>
      </c>
      <c r="V59" s="386">
        <v>0</v>
      </c>
      <c r="W59" s="381">
        <v>0</v>
      </c>
      <c r="X59" s="381">
        <v>0</v>
      </c>
      <c r="Y59" s="381">
        <v>0</v>
      </c>
      <c r="Z59" s="381">
        <v>0</v>
      </c>
      <c r="AA59" s="381">
        <v>0</v>
      </c>
      <c r="AB59" s="381">
        <f t="shared" si="7"/>
        <v>0</v>
      </c>
      <c r="AC59" s="383">
        <f t="shared" si="8"/>
        <v>0</v>
      </c>
      <c r="AD59" s="55"/>
    </row>
    <row r="60" spans="1:30" x14ac:dyDescent="0.25">
      <c r="A60" s="319" t="s">
        <v>219</v>
      </c>
      <c r="B60" s="64" t="s">
        <v>147</v>
      </c>
      <c r="C60" s="296">
        <v>0</v>
      </c>
      <c r="D60" s="318">
        <v>0</v>
      </c>
      <c r="E60" s="384">
        <f t="shared" si="15"/>
        <v>0</v>
      </c>
      <c r="F60" s="381">
        <f t="shared" si="9"/>
        <v>0</v>
      </c>
      <c r="G60" s="382">
        <v>0</v>
      </c>
      <c r="H60" s="382">
        <v>0</v>
      </c>
      <c r="I60" s="382">
        <v>0</v>
      </c>
      <c r="J60" s="382">
        <v>0</v>
      </c>
      <c r="K60" s="382">
        <v>0</v>
      </c>
      <c r="L60" s="382">
        <v>0</v>
      </c>
      <c r="M60" s="382">
        <v>0</v>
      </c>
      <c r="N60" s="382">
        <v>0</v>
      </c>
      <c r="O60" s="382">
        <v>0</v>
      </c>
      <c r="P60" s="382">
        <v>0</v>
      </c>
      <c r="Q60" s="382">
        <v>0</v>
      </c>
      <c r="R60" s="382">
        <v>0</v>
      </c>
      <c r="S60" s="382">
        <v>0</v>
      </c>
      <c r="T60" s="382">
        <v>0</v>
      </c>
      <c r="U60" s="382">
        <v>0</v>
      </c>
      <c r="V60" s="382">
        <v>0</v>
      </c>
      <c r="W60" s="382">
        <v>0</v>
      </c>
      <c r="X60" s="382">
        <v>0</v>
      </c>
      <c r="Y60" s="382">
        <v>0</v>
      </c>
      <c r="Z60" s="382">
        <v>0</v>
      </c>
      <c r="AA60" s="382">
        <v>0</v>
      </c>
      <c r="AB60" s="381">
        <f t="shared" si="7"/>
        <v>0</v>
      </c>
      <c r="AC60" s="383">
        <f t="shared" si="8"/>
        <v>0</v>
      </c>
    </row>
    <row r="61" spans="1:30" x14ac:dyDescent="0.25">
      <c r="A61" s="319" t="s">
        <v>220</v>
      </c>
      <c r="B61" s="64" t="s">
        <v>145</v>
      </c>
      <c r="C61" s="296">
        <v>0</v>
      </c>
      <c r="D61" s="318">
        <v>0</v>
      </c>
      <c r="E61" s="384">
        <f t="shared" si="15"/>
        <v>0</v>
      </c>
      <c r="F61" s="381">
        <f t="shared" si="9"/>
        <v>0</v>
      </c>
      <c r="G61" s="382">
        <v>0</v>
      </c>
      <c r="H61" s="382">
        <v>0</v>
      </c>
      <c r="I61" s="382">
        <v>0</v>
      </c>
      <c r="J61" s="382">
        <v>0</v>
      </c>
      <c r="K61" s="382">
        <v>0</v>
      </c>
      <c r="L61" s="382">
        <v>0</v>
      </c>
      <c r="M61" s="382">
        <v>0</v>
      </c>
      <c r="N61" s="382">
        <v>0</v>
      </c>
      <c r="O61" s="382">
        <v>0</v>
      </c>
      <c r="P61" s="382">
        <v>0</v>
      </c>
      <c r="Q61" s="382">
        <v>0</v>
      </c>
      <c r="R61" s="382">
        <v>0</v>
      </c>
      <c r="S61" s="382">
        <v>0</v>
      </c>
      <c r="T61" s="382">
        <v>0</v>
      </c>
      <c r="U61" s="382">
        <v>0</v>
      </c>
      <c r="V61" s="382">
        <v>0</v>
      </c>
      <c r="W61" s="382">
        <v>0</v>
      </c>
      <c r="X61" s="382">
        <v>0</v>
      </c>
      <c r="Y61" s="382">
        <v>0</v>
      </c>
      <c r="Z61" s="382">
        <v>0</v>
      </c>
      <c r="AA61" s="382">
        <v>0</v>
      </c>
      <c r="AB61" s="381">
        <f t="shared" si="7"/>
        <v>0</v>
      </c>
      <c r="AC61" s="383">
        <f t="shared" si="8"/>
        <v>0</v>
      </c>
    </row>
    <row r="62" spans="1:30" x14ac:dyDescent="0.25">
      <c r="A62" s="319" t="s">
        <v>221</v>
      </c>
      <c r="B62" s="64" t="s">
        <v>143</v>
      </c>
      <c r="C62" s="296">
        <v>0</v>
      </c>
      <c r="D62" s="318">
        <v>0</v>
      </c>
      <c r="E62" s="384">
        <f t="shared" si="15"/>
        <v>0</v>
      </c>
      <c r="F62" s="381">
        <f t="shared" si="9"/>
        <v>0</v>
      </c>
      <c r="G62" s="382">
        <v>0</v>
      </c>
      <c r="H62" s="382">
        <v>0</v>
      </c>
      <c r="I62" s="382">
        <v>0</v>
      </c>
      <c r="J62" s="382">
        <v>0</v>
      </c>
      <c r="K62" s="382">
        <v>0</v>
      </c>
      <c r="L62" s="382">
        <v>0</v>
      </c>
      <c r="M62" s="382">
        <v>0</v>
      </c>
      <c r="N62" s="382">
        <v>0</v>
      </c>
      <c r="O62" s="382">
        <v>0</v>
      </c>
      <c r="P62" s="382">
        <v>0</v>
      </c>
      <c r="Q62" s="382">
        <v>0</v>
      </c>
      <c r="R62" s="382">
        <v>0</v>
      </c>
      <c r="S62" s="382">
        <v>0</v>
      </c>
      <c r="T62" s="382">
        <v>0</v>
      </c>
      <c r="U62" s="382">
        <v>0</v>
      </c>
      <c r="V62" s="382">
        <v>0</v>
      </c>
      <c r="W62" s="382">
        <v>0</v>
      </c>
      <c r="X62" s="382">
        <v>0</v>
      </c>
      <c r="Y62" s="382">
        <v>0</v>
      </c>
      <c r="Z62" s="382">
        <v>0</v>
      </c>
      <c r="AA62" s="382">
        <v>0</v>
      </c>
      <c r="AB62" s="381">
        <f t="shared" si="7"/>
        <v>0</v>
      </c>
      <c r="AC62" s="383">
        <f t="shared" si="8"/>
        <v>0</v>
      </c>
    </row>
    <row r="63" spans="1:30" x14ac:dyDescent="0.25">
      <c r="A63" s="319" t="s">
        <v>222</v>
      </c>
      <c r="B63" s="64" t="s">
        <v>224</v>
      </c>
      <c r="C63" s="296">
        <v>0.82</v>
      </c>
      <c r="D63" s="318">
        <v>0</v>
      </c>
      <c r="E63" s="384">
        <f t="shared" si="15"/>
        <v>0.82</v>
      </c>
      <c r="F63" s="381">
        <f t="shared" si="9"/>
        <v>0.82</v>
      </c>
      <c r="G63" s="382">
        <v>0</v>
      </c>
      <c r="H63" s="382">
        <v>0</v>
      </c>
      <c r="I63" s="382">
        <v>0</v>
      </c>
      <c r="J63" s="382">
        <v>0</v>
      </c>
      <c r="K63" s="382">
        <v>0</v>
      </c>
      <c r="L63" s="382">
        <v>0.82</v>
      </c>
      <c r="M63" s="382">
        <v>0</v>
      </c>
      <c r="N63" s="382">
        <v>0</v>
      </c>
      <c r="O63" s="382">
        <v>0</v>
      </c>
      <c r="P63" s="382">
        <v>0</v>
      </c>
      <c r="Q63" s="382">
        <v>0</v>
      </c>
      <c r="R63" s="382">
        <v>0</v>
      </c>
      <c r="S63" s="382">
        <v>0</v>
      </c>
      <c r="T63" s="382">
        <v>0</v>
      </c>
      <c r="U63" s="382">
        <v>0</v>
      </c>
      <c r="V63" s="382">
        <v>0</v>
      </c>
      <c r="W63" s="382">
        <v>0</v>
      </c>
      <c r="X63" s="382">
        <v>0</v>
      </c>
      <c r="Y63" s="382">
        <v>0</v>
      </c>
      <c r="Z63" s="382">
        <v>0</v>
      </c>
      <c r="AA63" s="382">
        <v>0</v>
      </c>
      <c r="AB63" s="381">
        <f t="shared" si="7"/>
        <v>0.82</v>
      </c>
      <c r="AC63" s="383">
        <f t="shared" si="8"/>
        <v>0</v>
      </c>
    </row>
    <row r="64" spans="1:30" ht="18.75" x14ac:dyDescent="0.25">
      <c r="A64" s="319" t="s">
        <v>223</v>
      </c>
      <c r="B64" s="321" t="s">
        <v>121</v>
      </c>
      <c r="C64" s="322">
        <v>0</v>
      </c>
      <c r="D64" s="318">
        <v>0</v>
      </c>
      <c r="E64" s="384">
        <f t="shared" si="15"/>
        <v>0</v>
      </c>
      <c r="F64" s="381">
        <f t="shared" si="9"/>
        <v>0</v>
      </c>
      <c r="G64" s="382">
        <v>0</v>
      </c>
      <c r="H64" s="382">
        <v>0</v>
      </c>
      <c r="I64" s="382">
        <v>0</v>
      </c>
      <c r="J64" s="382">
        <v>0</v>
      </c>
      <c r="K64" s="382">
        <v>0</v>
      </c>
      <c r="L64" s="382">
        <v>0</v>
      </c>
      <c r="M64" s="382">
        <v>0</v>
      </c>
      <c r="N64" s="382">
        <v>0</v>
      </c>
      <c r="O64" s="382">
        <v>0</v>
      </c>
      <c r="P64" s="382">
        <v>0</v>
      </c>
      <c r="Q64" s="382">
        <v>0</v>
      </c>
      <c r="R64" s="382">
        <v>0</v>
      </c>
      <c r="S64" s="382">
        <v>0</v>
      </c>
      <c r="T64" s="382">
        <v>0</v>
      </c>
      <c r="U64" s="382">
        <v>0</v>
      </c>
      <c r="V64" s="382">
        <v>0</v>
      </c>
      <c r="W64" s="382">
        <v>0</v>
      </c>
      <c r="X64" s="382">
        <v>0</v>
      </c>
      <c r="Y64" s="382">
        <v>0</v>
      </c>
      <c r="Z64" s="382">
        <v>0</v>
      </c>
      <c r="AA64" s="382">
        <v>0</v>
      </c>
      <c r="AB64" s="381">
        <f t="shared" si="7"/>
        <v>0</v>
      </c>
      <c r="AC64" s="383">
        <f t="shared" si="8"/>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2"/>
      <c r="C66" s="512"/>
      <c r="D66" s="512"/>
      <c r="E66" s="512"/>
      <c r="F66" s="512"/>
      <c r="G66" s="512"/>
      <c r="H66" s="512"/>
      <c r="I66" s="512"/>
      <c r="J66" s="512"/>
      <c r="K66" s="512"/>
      <c r="L66" s="512"/>
      <c r="M66" s="512"/>
      <c r="N66" s="512"/>
      <c r="O66" s="512"/>
      <c r="P66" s="512"/>
      <c r="Q66" s="512"/>
      <c r="R66" s="512"/>
      <c r="S66" s="512"/>
      <c r="T66" s="512"/>
      <c r="U66" s="512"/>
      <c r="V66" s="512"/>
      <c r="W66" s="512"/>
      <c r="X66" s="512"/>
      <c r="Y66" s="512"/>
      <c r="Z66" s="312"/>
      <c r="AA66" s="312"/>
      <c r="AB66" s="60"/>
    </row>
    <row r="67" spans="1:28" x14ac:dyDescent="0.25">
      <c r="A67" s="56"/>
      <c r="B67" s="56"/>
      <c r="C67" s="56"/>
      <c r="D67" s="56"/>
      <c r="E67" s="56"/>
      <c r="F67" s="56"/>
      <c r="AB67" s="56"/>
    </row>
    <row r="68" spans="1:28" ht="50.25" customHeight="1" x14ac:dyDescent="0.25">
      <c r="A68" s="56"/>
      <c r="B68" s="513"/>
      <c r="C68" s="513"/>
      <c r="D68" s="513"/>
      <c r="E68" s="513"/>
      <c r="F68" s="513"/>
      <c r="G68" s="513"/>
      <c r="H68" s="513"/>
      <c r="I68" s="513"/>
      <c r="J68" s="513"/>
      <c r="K68" s="513"/>
      <c r="L68" s="513"/>
      <c r="M68" s="513"/>
      <c r="N68" s="513"/>
      <c r="O68" s="513"/>
      <c r="P68" s="513"/>
      <c r="Q68" s="513"/>
      <c r="R68" s="513"/>
      <c r="S68" s="513"/>
      <c r="T68" s="513"/>
      <c r="U68" s="513"/>
      <c r="V68" s="513"/>
      <c r="W68" s="513"/>
      <c r="X68" s="513"/>
      <c r="Y68" s="513"/>
      <c r="Z68" s="313"/>
      <c r="AA68" s="313"/>
      <c r="AB68" s="56"/>
    </row>
    <row r="69" spans="1:28" x14ac:dyDescent="0.25">
      <c r="A69" s="56"/>
      <c r="B69" s="56"/>
      <c r="C69" s="56"/>
      <c r="D69" s="56"/>
      <c r="E69" s="56"/>
      <c r="F69" s="56"/>
      <c r="AB69" s="56"/>
    </row>
    <row r="70" spans="1:28" ht="36.75" customHeight="1" x14ac:dyDescent="0.25">
      <c r="A70" s="56"/>
      <c r="B70" s="512"/>
      <c r="C70" s="512"/>
      <c r="D70" s="512"/>
      <c r="E70" s="512"/>
      <c r="F70" s="512"/>
      <c r="G70" s="512"/>
      <c r="H70" s="512"/>
      <c r="I70" s="512"/>
      <c r="J70" s="512"/>
      <c r="K70" s="512"/>
      <c r="L70" s="512"/>
      <c r="M70" s="512"/>
      <c r="N70" s="512"/>
      <c r="O70" s="512"/>
      <c r="P70" s="512"/>
      <c r="Q70" s="512"/>
      <c r="R70" s="512"/>
      <c r="S70" s="512"/>
      <c r="T70" s="512"/>
      <c r="U70" s="512"/>
      <c r="V70" s="512"/>
      <c r="W70" s="512"/>
      <c r="X70" s="512"/>
      <c r="Y70" s="512"/>
      <c r="Z70" s="312"/>
      <c r="AA70" s="312"/>
      <c r="AB70" s="56"/>
    </row>
    <row r="71" spans="1:28" x14ac:dyDescent="0.25">
      <c r="A71" s="56"/>
      <c r="B71" s="59"/>
      <c r="C71" s="59"/>
      <c r="D71" s="59"/>
      <c r="E71" s="59"/>
      <c r="F71" s="59"/>
      <c r="AB71" s="56"/>
    </row>
    <row r="72" spans="1:28" ht="51" customHeight="1" x14ac:dyDescent="0.25">
      <c r="A72" s="56"/>
      <c r="B72" s="512"/>
      <c r="C72" s="512"/>
      <c r="D72" s="512"/>
      <c r="E72" s="512"/>
      <c r="F72" s="512"/>
      <c r="G72" s="512"/>
      <c r="H72" s="512"/>
      <c r="I72" s="512"/>
      <c r="J72" s="512"/>
      <c r="K72" s="512"/>
      <c r="L72" s="512"/>
      <c r="M72" s="512"/>
      <c r="N72" s="512"/>
      <c r="O72" s="512"/>
      <c r="P72" s="512"/>
      <c r="Q72" s="512"/>
      <c r="R72" s="512"/>
      <c r="S72" s="512"/>
      <c r="T72" s="512"/>
      <c r="U72" s="512"/>
      <c r="V72" s="512"/>
      <c r="W72" s="512"/>
      <c r="X72" s="512"/>
      <c r="Y72" s="512"/>
      <c r="Z72" s="312"/>
      <c r="AA72" s="312"/>
      <c r="AB72" s="56"/>
    </row>
    <row r="73" spans="1:28" ht="32.25" customHeight="1" x14ac:dyDescent="0.25">
      <c r="A73" s="56"/>
      <c r="B73" s="513"/>
      <c r="C73" s="513"/>
      <c r="D73" s="513"/>
      <c r="E73" s="513"/>
      <c r="F73" s="513"/>
      <c r="G73" s="513"/>
      <c r="H73" s="513"/>
      <c r="I73" s="513"/>
      <c r="J73" s="513"/>
      <c r="K73" s="513"/>
      <c r="L73" s="513"/>
      <c r="M73" s="513"/>
      <c r="N73" s="513"/>
      <c r="O73" s="513"/>
      <c r="P73" s="513"/>
      <c r="Q73" s="513"/>
      <c r="R73" s="513"/>
      <c r="S73" s="513"/>
      <c r="T73" s="513"/>
      <c r="U73" s="513"/>
      <c r="V73" s="513"/>
      <c r="W73" s="513"/>
      <c r="X73" s="513"/>
      <c r="Y73" s="513"/>
      <c r="Z73" s="313"/>
      <c r="AA73" s="313"/>
      <c r="AB73" s="56"/>
    </row>
    <row r="74" spans="1:28" ht="51.75" customHeight="1" x14ac:dyDescent="0.25">
      <c r="A74" s="56"/>
      <c r="B74" s="512"/>
      <c r="C74" s="512"/>
      <c r="D74" s="512"/>
      <c r="E74" s="512"/>
      <c r="F74" s="512"/>
      <c r="G74" s="512"/>
      <c r="H74" s="512"/>
      <c r="I74" s="512"/>
      <c r="J74" s="512"/>
      <c r="K74" s="512"/>
      <c r="L74" s="512"/>
      <c r="M74" s="512"/>
      <c r="N74" s="512"/>
      <c r="O74" s="512"/>
      <c r="P74" s="512"/>
      <c r="Q74" s="512"/>
      <c r="R74" s="512"/>
      <c r="S74" s="512"/>
      <c r="T74" s="512"/>
      <c r="U74" s="512"/>
      <c r="V74" s="512"/>
      <c r="W74" s="512"/>
      <c r="X74" s="512"/>
      <c r="Y74" s="512"/>
      <c r="Z74" s="312"/>
      <c r="AA74" s="312"/>
      <c r="AB74" s="56"/>
    </row>
    <row r="75" spans="1:28" ht="21.75" customHeight="1" x14ac:dyDescent="0.25">
      <c r="A75" s="56"/>
      <c r="B75" s="510"/>
      <c r="C75" s="510"/>
      <c r="D75" s="510"/>
      <c r="E75" s="510"/>
      <c r="F75" s="510"/>
      <c r="G75" s="510"/>
      <c r="H75" s="510"/>
      <c r="I75" s="510"/>
      <c r="J75" s="510"/>
      <c r="K75" s="510"/>
      <c r="L75" s="510"/>
      <c r="M75" s="510"/>
      <c r="N75" s="510"/>
      <c r="O75" s="510"/>
      <c r="P75" s="510"/>
      <c r="Q75" s="510"/>
      <c r="R75" s="510"/>
      <c r="S75" s="510"/>
      <c r="T75" s="510"/>
      <c r="U75" s="510"/>
      <c r="V75" s="510"/>
      <c r="W75" s="510"/>
      <c r="X75" s="510"/>
      <c r="Y75" s="510"/>
      <c r="Z75" s="310"/>
      <c r="AA75" s="310"/>
      <c r="AB75" s="56"/>
    </row>
    <row r="76" spans="1:28" ht="23.25" customHeight="1" x14ac:dyDescent="0.25">
      <c r="A76" s="56"/>
      <c r="B76" s="57"/>
      <c r="C76" s="57"/>
      <c r="D76" s="57"/>
      <c r="E76" s="57"/>
      <c r="F76" s="57"/>
      <c r="AB76" s="56"/>
    </row>
    <row r="77" spans="1:28" ht="18.75" customHeight="1" x14ac:dyDescent="0.25">
      <c r="A77" s="56"/>
      <c r="B77" s="511"/>
      <c r="C77" s="511"/>
      <c r="D77" s="511"/>
      <c r="E77" s="511"/>
      <c r="F77" s="511"/>
      <c r="G77" s="511"/>
      <c r="H77" s="511"/>
      <c r="I77" s="511"/>
      <c r="J77" s="511"/>
      <c r="K77" s="511"/>
      <c r="L77" s="511"/>
      <c r="M77" s="511"/>
      <c r="N77" s="511"/>
      <c r="O77" s="511"/>
      <c r="P77" s="511"/>
      <c r="Q77" s="511"/>
      <c r="R77" s="511"/>
      <c r="S77" s="511"/>
      <c r="T77" s="511"/>
      <c r="U77" s="511"/>
      <c r="V77" s="511"/>
      <c r="W77" s="511"/>
      <c r="X77" s="511"/>
      <c r="Y77" s="511"/>
      <c r="Z77" s="311"/>
      <c r="AA77" s="311"/>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H20:K20"/>
    <mergeCell ref="L20:O20"/>
    <mergeCell ref="H21:I21"/>
    <mergeCell ref="J21:K21"/>
    <mergeCell ref="L21:M21"/>
    <mergeCell ref="N21:O21"/>
    <mergeCell ref="B77:Y77"/>
    <mergeCell ref="B66:Y66"/>
    <mergeCell ref="B68:Y68"/>
    <mergeCell ref="B72:Y72"/>
    <mergeCell ref="B73:Y73"/>
    <mergeCell ref="B74:Y74"/>
    <mergeCell ref="B70:Y70"/>
    <mergeCell ref="T21:U21"/>
    <mergeCell ref="V21:W21"/>
    <mergeCell ref="X21:Y21"/>
    <mergeCell ref="Z21:AA21"/>
    <mergeCell ref="B75:Y75"/>
    <mergeCell ref="A4:AC4"/>
    <mergeCell ref="A6:AC6"/>
    <mergeCell ref="A8:AC8"/>
    <mergeCell ref="A9:AC9"/>
    <mergeCell ref="A11:AC11"/>
    <mergeCell ref="A12:AC12"/>
    <mergeCell ref="A20:A22"/>
    <mergeCell ref="B20:B22"/>
    <mergeCell ref="C20:D21"/>
    <mergeCell ref="E20:F21"/>
    <mergeCell ref="G20:G22"/>
    <mergeCell ref="A14:AC14"/>
    <mergeCell ref="A15:AC15"/>
    <mergeCell ref="A16:AC16"/>
    <mergeCell ref="A18:AC18"/>
    <mergeCell ref="AB20:AC21"/>
    <mergeCell ref="P20:S20"/>
    <mergeCell ref="T20:W20"/>
    <mergeCell ref="X20:AA20"/>
    <mergeCell ref="P21:Q21"/>
    <mergeCell ref="R21:S21"/>
  </mergeCells>
  <conditionalFormatting sqref="C24:D64">
    <cfRule type="cellIs" dxfId="20" priority="23" operator="notEqual">
      <formula>0</formula>
    </cfRule>
  </conditionalFormatting>
  <conditionalFormatting sqref="E24:E64 G24:G64">
    <cfRule type="cellIs" dxfId="19" priority="21" operator="notEqual">
      <formula>0</formula>
    </cfRule>
  </conditionalFormatting>
  <conditionalFormatting sqref="T24:AB29 T31:AB64 S30:AB30 K25:K29 I32:I64 K31:K64">
    <cfRule type="cellIs" dxfId="18" priority="20" operator="notEqual">
      <formula>0</formula>
    </cfRule>
  </conditionalFormatting>
  <conditionalFormatting sqref="AC24:AC64">
    <cfRule type="cellIs" dxfId="17" priority="19" operator="notEqual">
      <formula>0</formula>
    </cfRule>
  </conditionalFormatting>
  <conditionalFormatting sqref="L31:M64 L25:M29 S25:S29 S31:S64 O25:Q29 O31:Q64">
    <cfRule type="cellIs" dxfId="16" priority="18" operator="notEqual">
      <formula>0</formula>
    </cfRule>
  </conditionalFormatting>
  <conditionalFormatting sqref="H24:H26 H28:H64 S24 O30:Q30 O24:Q24 K30:M30 K24:M24">
    <cfRule type="cellIs" dxfId="15" priority="17" operator="notEqual">
      <formula>0</formula>
    </cfRule>
  </conditionalFormatting>
  <conditionalFormatting sqref="H27">
    <cfRule type="cellIs" dxfId="14" priority="15" operator="notEqual">
      <formula>0</formula>
    </cfRule>
  </conditionalFormatting>
  <conditionalFormatting sqref="R30">
    <cfRule type="cellIs" dxfId="13" priority="14" operator="notEqual">
      <formula>0</formula>
    </cfRule>
  </conditionalFormatting>
  <conditionalFormatting sqref="R25:R29 R31:R64">
    <cfRule type="cellIs" dxfId="12" priority="13" operator="notEqual">
      <formula>0</formula>
    </cfRule>
  </conditionalFormatting>
  <conditionalFormatting sqref="R24">
    <cfRule type="cellIs" dxfId="11" priority="12" operator="notEqual">
      <formula>0</formula>
    </cfRule>
  </conditionalFormatting>
  <conditionalFormatting sqref="N30">
    <cfRule type="cellIs" dxfId="10" priority="11" operator="notEqual">
      <formula>0</formula>
    </cfRule>
  </conditionalFormatting>
  <conditionalFormatting sqref="N25:N29 N31:N64">
    <cfRule type="cellIs" dxfId="9" priority="10" operator="notEqual">
      <formula>0</formula>
    </cfRule>
  </conditionalFormatting>
  <conditionalFormatting sqref="N24">
    <cfRule type="cellIs" dxfId="8" priority="9" operator="notEqual">
      <formula>0</formula>
    </cfRule>
  </conditionalFormatting>
  <conditionalFormatting sqref="I30:J30">
    <cfRule type="cellIs" dxfId="7" priority="8" operator="notEqual">
      <formula>0</formula>
    </cfRule>
  </conditionalFormatting>
  <conditionalFormatting sqref="J25:J29 J31:J64">
    <cfRule type="cellIs" dxfId="6" priority="7" operator="notEqual">
      <formula>0</formula>
    </cfRule>
  </conditionalFormatting>
  <conditionalFormatting sqref="J24">
    <cfRule type="cellIs" dxfId="5" priority="6" operator="notEqual">
      <formula>0</formula>
    </cfRule>
  </conditionalFormatting>
  <conditionalFormatting sqref="I24:I26 I28:I29 I31">
    <cfRule type="cellIs" dxfId="4" priority="5" operator="notEqual">
      <formula>0</formula>
    </cfRule>
  </conditionalFormatting>
  <conditionalFormatting sqref="I27">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W7" zoomScale="85" zoomScaleSheetLayoutView="85" workbookViewId="0">
      <selection activeCell="AV26" sqref="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855468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25" t="s">
        <v>6</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1" t="s">
        <v>5</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19" t="str">
        <f>'1. паспорт местоположение'!A12:C12</f>
        <v>L_19-1058</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1" t="s">
        <v>4</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19"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1" t="s">
        <v>3</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5"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5" customFormat="1" x14ac:dyDescent="0.25">
      <c r="A21" s="514" t="s">
        <v>446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15" t="s">
        <v>49</v>
      </c>
      <c r="B22" s="518" t="s">
        <v>21</v>
      </c>
      <c r="C22" s="515" t="s">
        <v>48</v>
      </c>
      <c r="D22" s="515" t="s">
        <v>47</v>
      </c>
      <c r="E22" s="521" t="s">
        <v>457</v>
      </c>
      <c r="F22" s="522"/>
      <c r="G22" s="522"/>
      <c r="H22" s="522"/>
      <c r="I22" s="522"/>
      <c r="J22" s="522"/>
      <c r="K22" s="522"/>
      <c r="L22" s="523"/>
      <c r="M22" s="515" t="s">
        <v>46</v>
      </c>
      <c r="N22" s="515" t="s">
        <v>45</v>
      </c>
      <c r="O22" s="515" t="s">
        <v>44</v>
      </c>
      <c r="P22" s="524" t="s">
        <v>232</v>
      </c>
      <c r="Q22" s="524" t="s">
        <v>43</v>
      </c>
      <c r="R22" s="524" t="s">
        <v>42</v>
      </c>
      <c r="S22" s="524" t="s">
        <v>41</v>
      </c>
      <c r="T22" s="524"/>
      <c r="U22" s="525" t="s">
        <v>40</v>
      </c>
      <c r="V22" s="525" t="s">
        <v>39</v>
      </c>
      <c r="W22" s="524" t="s">
        <v>38</v>
      </c>
      <c r="X22" s="524" t="s">
        <v>37</v>
      </c>
      <c r="Y22" s="524" t="s">
        <v>36</v>
      </c>
      <c r="Z22" s="538"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28" t="s">
        <v>22</v>
      </c>
    </row>
    <row r="23" spans="1:48" s="25" customFormat="1" ht="64.5" customHeight="1" x14ac:dyDescent="0.25">
      <c r="A23" s="516"/>
      <c r="B23" s="519"/>
      <c r="C23" s="516"/>
      <c r="D23" s="516"/>
      <c r="E23" s="530" t="s">
        <v>20</v>
      </c>
      <c r="F23" s="532" t="s">
        <v>125</v>
      </c>
      <c r="G23" s="532" t="s">
        <v>124</v>
      </c>
      <c r="H23" s="532" t="s">
        <v>123</v>
      </c>
      <c r="I23" s="536" t="s">
        <v>367</v>
      </c>
      <c r="J23" s="536" t="s">
        <v>368</v>
      </c>
      <c r="K23" s="536" t="s">
        <v>369</v>
      </c>
      <c r="L23" s="532" t="s">
        <v>73</v>
      </c>
      <c r="M23" s="516"/>
      <c r="N23" s="516"/>
      <c r="O23" s="516"/>
      <c r="P23" s="524"/>
      <c r="Q23" s="524"/>
      <c r="R23" s="524"/>
      <c r="S23" s="534" t="s">
        <v>1</v>
      </c>
      <c r="T23" s="534" t="s">
        <v>8</v>
      </c>
      <c r="U23" s="525"/>
      <c r="V23" s="525"/>
      <c r="W23" s="524"/>
      <c r="X23" s="524"/>
      <c r="Y23" s="524"/>
      <c r="Z23" s="524"/>
      <c r="AA23" s="524"/>
      <c r="AB23" s="524"/>
      <c r="AC23" s="524"/>
      <c r="AD23" s="524"/>
      <c r="AE23" s="524"/>
      <c r="AF23" s="524" t="s">
        <v>19</v>
      </c>
      <c r="AG23" s="524"/>
      <c r="AH23" s="524" t="s">
        <v>18</v>
      </c>
      <c r="AI23" s="524"/>
      <c r="AJ23" s="515" t="s">
        <v>17</v>
      </c>
      <c r="AK23" s="515" t="s">
        <v>16</v>
      </c>
      <c r="AL23" s="515" t="s">
        <v>15</v>
      </c>
      <c r="AM23" s="515" t="s">
        <v>14</v>
      </c>
      <c r="AN23" s="515" t="s">
        <v>13</v>
      </c>
      <c r="AO23" s="515" t="s">
        <v>12</v>
      </c>
      <c r="AP23" s="515" t="s">
        <v>11</v>
      </c>
      <c r="AQ23" s="526" t="s">
        <v>8</v>
      </c>
      <c r="AR23" s="524"/>
      <c r="AS23" s="524"/>
      <c r="AT23" s="524"/>
      <c r="AU23" s="524"/>
      <c r="AV23" s="529"/>
    </row>
    <row r="24" spans="1:48" s="25"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24" t="s">
        <v>10</v>
      </c>
      <c r="AG24" s="124" t="s">
        <v>9</v>
      </c>
      <c r="AH24" s="125" t="s">
        <v>1</v>
      </c>
      <c r="AI24" s="125" t="s">
        <v>8</v>
      </c>
      <c r="AJ24" s="517"/>
      <c r="AK24" s="517"/>
      <c r="AL24" s="517"/>
      <c r="AM24" s="517"/>
      <c r="AN24" s="517"/>
      <c r="AO24" s="517"/>
      <c r="AP24" s="517"/>
      <c r="AQ24" s="527"/>
      <c r="AR24" s="524"/>
      <c r="AS24" s="524"/>
      <c r="AT24" s="524"/>
      <c r="AU24" s="524"/>
      <c r="AV24" s="52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51">
        <v>1</v>
      </c>
      <c r="B26" s="252" t="s">
        <v>535</v>
      </c>
      <c r="C26" s="252" t="s">
        <v>60</v>
      </c>
      <c r="D26" s="253">
        <f>'6.1. Паспорт сетевой график'!H53</f>
        <v>46021</v>
      </c>
      <c r="E26" s="22"/>
      <c r="F26" s="22"/>
      <c r="G26" s="22"/>
      <c r="H26" s="22"/>
      <c r="I26" s="22"/>
      <c r="J26" s="22"/>
      <c r="K26" s="277">
        <f>'6.2. Паспорт фин осв ввод'!D41</f>
        <v>0</v>
      </c>
      <c r="L26" s="22"/>
      <c r="M26" s="20" t="s">
        <v>543</v>
      </c>
      <c r="N26" s="390" t="s">
        <v>544</v>
      </c>
      <c r="O26" s="391" t="s">
        <v>535</v>
      </c>
      <c r="P26" s="23">
        <v>1348.34033</v>
      </c>
      <c r="Q26" s="390" t="s">
        <v>545</v>
      </c>
      <c r="R26" s="23">
        <v>1348.34033</v>
      </c>
      <c r="S26" s="20" t="s">
        <v>546</v>
      </c>
      <c r="T26" s="20" t="s">
        <v>546</v>
      </c>
      <c r="U26" s="22">
        <v>2</v>
      </c>
      <c r="V26" s="22">
        <v>2</v>
      </c>
      <c r="W26" s="390" t="s">
        <v>547</v>
      </c>
      <c r="X26" s="392">
        <v>1248.3409999999999</v>
      </c>
      <c r="Y26" s="20"/>
      <c r="Z26" s="21"/>
      <c r="AA26" s="23"/>
      <c r="AB26" s="392">
        <v>1248.3409999999999</v>
      </c>
      <c r="AC26" s="390" t="s">
        <v>547</v>
      </c>
      <c r="AD26" s="23">
        <f>'8. Общие сведения'!B59*1000</f>
        <v>167.00058000000001</v>
      </c>
      <c r="AE26" s="23">
        <f>AD26</f>
        <v>167.00058000000001</v>
      </c>
      <c r="AF26" s="22">
        <v>32211949598</v>
      </c>
      <c r="AG26" s="20" t="s">
        <v>549</v>
      </c>
      <c r="AH26" s="21">
        <v>44926</v>
      </c>
      <c r="AI26" s="21">
        <v>44908</v>
      </c>
      <c r="AJ26" s="21">
        <v>44918</v>
      </c>
      <c r="AK26" s="21">
        <v>44957</v>
      </c>
      <c r="AL26" s="20"/>
      <c r="AM26" s="20"/>
      <c r="AN26" s="21"/>
      <c r="AO26" s="20"/>
      <c r="AP26" s="21">
        <v>44593</v>
      </c>
      <c r="AQ26" s="21">
        <v>44593</v>
      </c>
      <c r="AR26" s="21">
        <v>44593</v>
      </c>
      <c r="AS26" s="21">
        <v>44593</v>
      </c>
      <c r="AT26" s="21">
        <v>45107</v>
      </c>
      <c r="AU26" s="20"/>
      <c r="AV26" s="390" t="s">
        <v>552</v>
      </c>
    </row>
    <row r="27" spans="1:48" s="19" customFormat="1" ht="12.75" x14ac:dyDescent="0.2">
      <c r="A27" s="251"/>
      <c r="B27" s="252"/>
      <c r="C27" s="252"/>
      <c r="D27" s="253"/>
      <c r="E27" s="22"/>
      <c r="F27" s="22"/>
      <c r="G27" s="22"/>
      <c r="H27" s="22"/>
      <c r="I27" s="22"/>
      <c r="J27" s="22"/>
      <c r="K27" s="277"/>
      <c r="L27" s="22"/>
      <c r="M27" s="20"/>
      <c r="N27" s="20"/>
      <c r="O27" s="20"/>
      <c r="P27" s="23"/>
      <c r="Q27" s="20"/>
      <c r="R27" s="23"/>
      <c r="S27" s="20"/>
      <c r="T27" s="20"/>
      <c r="U27" s="22"/>
      <c r="V27" s="22"/>
      <c r="W27" s="390" t="s">
        <v>548</v>
      </c>
      <c r="X27" s="392">
        <v>1280.8399999999999</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2.75" x14ac:dyDescent="0.2">
      <c r="A28" s="251"/>
      <c r="B28" s="252"/>
      <c r="C28" s="252"/>
      <c r="D28" s="253"/>
      <c r="E28" s="22"/>
      <c r="F28" s="22"/>
      <c r="G28" s="22"/>
      <c r="H28" s="22"/>
      <c r="I28" s="22"/>
      <c r="J28" s="22"/>
      <c r="K28" s="277"/>
      <c r="L28" s="22"/>
      <c r="M28" s="20"/>
      <c r="N28" s="20"/>
      <c r="O28" s="20"/>
      <c r="P28" s="23"/>
      <c r="Q28" s="20"/>
      <c r="R28" s="23"/>
      <c r="S28" s="20"/>
      <c r="T28" s="20"/>
      <c r="U28" s="22"/>
      <c r="V28" s="22"/>
      <c r="W28" s="20"/>
      <c r="X28" s="23"/>
      <c r="Y28" s="20"/>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2.75" x14ac:dyDescent="0.2">
      <c r="A29" s="251"/>
      <c r="B29" s="252"/>
      <c r="C29" s="252"/>
      <c r="D29" s="253"/>
      <c r="E29" s="22"/>
      <c r="F29" s="22"/>
      <c r="G29" s="22"/>
      <c r="H29" s="22"/>
      <c r="I29" s="22"/>
      <c r="J29" s="22"/>
      <c r="K29" s="277"/>
      <c r="L29" s="22"/>
      <c r="M29" s="20"/>
      <c r="N29" s="20"/>
      <c r="O29" s="20"/>
      <c r="P29" s="23"/>
      <c r="Q29" s="20"/>
      <c r="R29" s="23"/>
      <c r="S29" s="20"/>
      <c r="T29" s="20"/>
      <c r="U29" s="22"/>
      <c r="V29" s="22"/>
      <c r="W29" s="20"/>
      <c r="X29" s="23"/>
      <c r="Y29" s="20"/>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x14ac:dyDescent="0.25">
      <c r="AD30" s="389">
        <f>SUM(AD26:AD29)</f>
        <v>167.00058000000001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H30" sqref="H30"/>
    </sheetView>
  </sheetViews>
  <sheetFormatPr defaultRowHeight="15.75" x14ac:dyDescent="0.25"/>
  <cols>
    <col min="1" max="2" width="66.140625" style="96" customWidth="1"/>
    <col min="3" max="3" width="9.140625"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8" t="s">
        <v>65</v>
      </c>
    </row>
    <row r="2" spans="1:8" ht="18.75" x14ac:dyDescent="0.3">
      <c r="B2" s="14" t="s">
        <v>7</v>
      </c>
    </row>
    <row r="3" spans="1:8" ht="18.75" x14ac:dyDescent="0.3">
      <c r="B3" s="14" t="s">
        <v>465</v>
      </c>
    </row>
    <row r="4" spans="1:8" x14ac:dyDescent="0.25">
      <c r="B4" s="42"/>
    </row>
    <row r="5" spans="1:8" ht="18.75" x14ac:dyDescent="0.3">
      <c r="A5" s="539" t="str">
        <f>'1. паспорт местоположение'!A5:C5</f>
        <v>Год раскрытия информации: 2025 год</v>
      </c>
      <c r="B5" s="539"/>
      <c r="C5" s="68"/>
      <c r="D5" s="68"/>
      <c r="E5" s="68"/>
      <c r="F5" s="68"/>
      <c r="G5" s="68"/>
      <c r="H5" s="68"/>
    </row>
    <row r="6" spans="1:8" ht="18.75" x14ac:dyDescent="0.3">
      <c r="A6" s="206"/>
      <c r="B6" s="206"/>
      <c r="C6" s="206"/>
      <c r="D6" s="206"/>
      <c r="E6" s="206"/>
      <c r="F6" s="206"/>
      <c r="G6" s="206"/>
      <c r="H6" s="206"/>
    </row>
    <row r="7" spans="1:8" ht="18.75" x14ac:dyDescent="0.25">
      <c r="A7" s="425" t="s">
        <v>6</v>
      </c>
      <c r="B7" s="425"/>
      <c r="C7" s="129"/>
      <c r="D7" s="129"/>
      <c r="E7" s="129"/>
      <c r="F7" s="129"/>
      <c r="G7" s="129"/>
      <c r="H7" s="129"/>
    </row>
    <row r="8" spans="1:8" ht="18.75" x14ac:dyDescent="0.25">
      <c r="A8" s="129"/>
      <c r="B8" s="129"/>
      <c r="C8" s="129"/>
      <c r="D8" s="129"/>
      <c r="E8" s="129"/>
      <c r="F8" s="129"/>
      <c r="G8" s="129"/>
      <c r="H8" s="129"/>
    </row>
    <row r="9" spans="1:8" x14ac:dyDescent="0.25">
      <c r="A9" s="419" t="str">
        <f>'1. паспорт местоположение'!A9:C9</f>
        <v>Акционерное общество "Россети Янтарь" ДЗО  ПАО "Россети"</v>
      </c>
      <c r="B9" s="419"/>
      <c r="C9" s="143"/>
      <c r="D9" s="143"/>
      <c r="E9" s="143"/>
      <c r="F9" s="143"/>
      <c r="G9" s="143"/>
      <c r="H9" s="143"/>
    </row>
    <row r="10" spans="1:8" x14ac:dyDescent="0.25">
      <c r="A10" s="421" t="s">
        <v>5</v>
      </c>
      <c r="B10" s="421"/>
      <c r="C10" s="131"/>
      <c r="D10" s="131"/>
      <c r="E10" s="131"/>
      <c r="F10" s="131"/>
      <c r="G10" s="131"/>
      <c r="H10" s="131"/>
    </row>
    <row r="11" spans="1:8" ht="18.75" x14ac:dyDescent="0.25">
      <c r="A11" s="129"/>
      <c r="B11" s="129"/>
      <c r="C11" s="129"/>
      <c r="D11" s="129"/>
      <c r="E11" s="129"/>
      <c r="F11" s="129"/>
      <c r="G11" s="129"/>
      <c r="H11" s="129"/>
    </row>
    <row r="12" spans="1:8" x14ac:dyDescent="0.25">
      <c r="A12" s="419" t="str">
        <f>'1. паспорт местоположение'!A12:C12</f>
        <v>L_19-1058</v>
      </c>
      <c r="B12" s="419"/>
      <c r="C12" s="143"/>
      <c r="D12" s="143"/>
      <c r="E12" s="143"/>
      <c r="F12" s="143"/>
      <c r="G12" s="143"/>
      <c r="H12" s="143"/>
    </row>
    <row r="13" spans="1:8" x14ac:dyDescent="0.25">
      <c r="A13" s="421" t="s">
        <v>4</v>
      </c>
      <c r="B13" s="421"/>
      <c r="C13" s="131"/>
      <c r="D13" s="131"/>
      <c r="E13" s="131"/>
      <c r="F13" s="131"/>
      <c r="G13" s="131"/>
      <c r="H13" s="131"/>
    </row>
    <row r="14" spans="1:8" ht="18.75" x14ac:dyDescent="0.25">
      <c r="A14" s="10"/>
      <c r="B14" s="10"/>
      <c r="C14" s="10"/>
      <c r="D14" s="10"/>
      <c r="E14" s="10"/>
      <c r="F14" s="10"/>
      <c r="G14" s="10"/>
      <c r="H14" s="10"/>
    </row>
    <row r="15" spans="1:8" x14ac:dyDescent="0.25">
      <c r="A15" s="540"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54"/>
      <c r="C15" s="143"/>
      <c r="D15" s="143"/>
      <c r="E15" s="143"/>
      <c r="F15" s="143"/>
      <c r="G15" s="143"/>
      <c r="H15" s="143"/>
    </row>
    <row r="16" spans="1:8" x14ac:dyDescent="0.25">
      <c r="A16" s="421" t="s">
        <v>3</v>
      </c>
      <c r="B16" s="421"/>
      <c r="C16" s="131"/>
      <c r="D16" s="131"/>
      <c r="E16" s="131"/>
      <c r="F16" s="131"/>
      <c r="G16" s="131"/>
      <c r="H16" s="131"/>
    </row>
    <row r="17" spans="1:2" x14ac:dyDescent="0.25">
      <c r="B17" s="98"/>
    </row>
    <row r="18" spans="1:2" x14ac:dyDescent="0.25">
      <c r="A18" s="541" t="s">
        <v>447</v>
      </c>
      <c r="B18" s="542"/>
    </row>
    <row r="19" spans="1:2" x14ac:dyDescent="0.25">
      <c r="B19" s="42"/>
    </row>
    <row r="20" spans="1:2" ht="16.5" thickBot="1" x14ac:dyDescent="0.3">
      <c r="B20" s="99"/>
    </row>
    <row r="21" spans="1:2" ht="45.75" thickBot="1" x14ac:dyDescent="0.3">
      <c r="A21" s="100" t="s">
        <v>322</v>
      </c>
      <c r="B21" s="268" t="str">
        <f>A15</f>
        <v>Строительство КЛ 6 кВ взамен существующей КЛ 6 кВ № 8-78 (инв. № 5006785) от РП 6 кВ № 8 до ТП 6/0,4 кВ № 78 протяженностью 0,82 км в г. Советск</v>
      </c>
    </row>
    <row r="22" spans="1:2" ht="16.5" thickBot="1" x14ac:dyDescent="0.3">
      <c r="A22" s="100" t="s">
        <v>323</v>
      </c>
      <c r="B22" s="101" t="str">
        <f>CONCATENATE('1. паспорт местоположение'!C26,", ",'1. паспорт местоположение'!C27)</f>
        <v>Калининградская область, Советский городской округ</v>
      </c>
    </row>
    <row r="23" spans="1:2" ht="16.5" thickBot="1" x14ac:dyDescent="0.3">
      <c r="A23" s="100" t="s">
        <v>303</v>
      </c>
      <c r="B23" s="102" t="s">
        <v>533</v>
      </c>
    </row>
    <row r="24" spans="1:2" ht="16.5" thickBot="1" x14ac:dyDescent="0.3">
      <c r="A24" s="100" t="s">
        <v>324</v>
      </c>
      <c r="B24" s="102" t="s">
        <v>523</v>
      </c>
    </row>
    <row r="25" spans="1:2" ht="16.5" thickBot="1" x14ac:dyDescent="0.3">
      <c r="A25" s="103" t="s">
        <v>325</v>
      </c>
      <c r="B25" s="101">
        <v>2025</v>
      </c>
    </row>
    <row r="26" spans="1:2" ht="16.5" thickBot="1" x14ac:dyDescent="0.3">
      <c r="A26" s="104" t="s">
        <v>326</v>
      </c>
      <c r="B26" s="105" t="s">
        <v>502</v>
      </c>
    </row>
    <row r="27" spans="1:2" ht="29.25" thickBot="1" x14ac:dyDescent="0.3">
      <c r="A27" s="112" t="s">
        <v>555</v>
      </c>
      <c r="B27" s="204">
        <f>'6.2. Паспорт фин осв ввод'!C24</f>
        <v>11.99778557</v>
      </c>
    </row>
    <row r="28" spans="1:2" ht="105.75" thickBot="1" x14ac:dyDescent="0.3">
      <c r="A28" s="107" t="s">
        <v>327</v>
      </c>
      <c r="B28" s="268" t="s">
        <v>529</v>
      </c>
    </row>
    <row r="29" spans="1:2" ht="29.25" thickBot="1" x14ac:dyDescent="0.3">
      <c r="A29" s="113" t="s">
        <v>511</v>
      </c>
      <c r="B29" s="278">
        <f>'7. Паспорт отчет о закупке'!AD30/1000</f>
        <v>0.16700058000000001</v>
      </c>
    </row>
    <row r="30" spans="1:2" ht="29.25" thickBot="1" x14ac:dyDescent="0.3">
      <c r="A30" s="113" t="s">
        <v>512</v>
      </c>
      <c r="B30" s="278">
        <f>B32+B41+B58</f>
        <v>0.16700058000000001</v>
      </c>
    </row>
    <row r="31" spans="1:2" ht="16.5" thickBot="1" x14ac:dyDescent="0.3">
      <c r="A31" s="107" t="s">
        <v>328</v>
      </c>
      <c r="B31" s="278"/>
    </row>
    <row r="32" spans="1:2" ht="29.25" thickBot="1" x14ac:dyDescent="0.3">
      <c r="A32" s="113" t="s">
        <v>329</v>
      </c>
      <c r="B32" s="278">
        <f>B33+B37</f>
        <v>0</v>
      </c>
    </row>
    <row r="33" spans="1:3" s="210" customFormat="1" ht="30.75" thickBot="1" x14ac:dyDescent="0.3">
      <c r="A33" s="214" t="s">
        <v>513</v>
      </c>
      <c r="B33" s="279">
        <v>0</v>
      </c>
    </row>
    <row r="34" spans="1:3" ht="16.5" thickBot="1" x14ac:dyDescent="0.3">
      <c r="A34" s="107" t="s">
        <v>330</v>
      </c>
      <c r="B34" s="211">
        <f>B33/$B$27</f>
        <v>0</v>
      </c>
    </row>
    <row r="35" spans="1:3" ht="16.5" thickBot="1" x14ac:dyDescent="0.3">
      <c r="A35" s="107" t="s">
        <v>514</v>
      </c>
      <c r="B35" s="278">
        <v>0</v>
      </c>
      <c r="C35" s="97">
        <v>1</v>
      </c>
    </row>
    <row r="36" spans="1:3" ht="16.5" thickBot="1" x14ac:dyDescent="0.3">
      <c r="A36" s="107" t="s">
        <v>515</v>
      </c>
      <c r="B36" s="278">
        <v>0</v>
      </c>
      <c r="C36" s="97">
        <v>2</v>
      </c>
    </row>
    <row r="37" spans="1:3" s="210" customFormat="1" ht="30.75" thickBot="1" x14ac:dyDescent="0.3">
      <c r="A37" s="214" t="s">
        <v>513</v>
      </c>
      <c r="B37" s="279">
        <v>0</v>
      </c>
    </row>
    <row r="38" spans="1:3" ht="16.5" thickBot="1" x14ac:dyDescent="0.3">
      <c r="A38" s="107" t="s">
        <v>330</v>
      </c>
      <c r="B38" s="211">
        <f>B37/$B$27</f>
        <v>0</v>
      </c>
    </row>
    <row r="39" spans="1:3" ht="16.5" thickBot="1" x14ac:dyDescent="0.3">
      <c r="A39" s="107" t="s">
        <v>514</v>
      </c>
      <c r="B39" s="278">
        <v>0</v>
      </c>
      <c r="C39" s="97">
        <v>1</v>
      </c>
    </row>
    <row r="40" spans="1:3" ht="16.5" thickBot="1" x14ac:dyDescent="0.3">
      <c r="A40" s="107" t="s">
        <v>515</v>
      </c>
      <c r="B40" s="278">
        <v>0</v>
      </c>
      <c r="C40" s="97">
        <v>2</v>
      </c>
    </row>
    <row r="41" spans="1:3" ht="29.25" thickBot="1" x14ac:dyDescent="0.3">
      <c r="A41" s="113" t="s">
        <v>331</v>
      </c>
      <c r="B41" s="278">
        <f>B42+B46+B50+B54</f>
        <v>0</v>
      </c>
    </row>
    <row r="42" spans="1:3" s="210" customFormat="1" ht="30.75" thickBot="1" x14ac:dyDescent="0.3">
      <c r="A42" s="214" t="s">
        <v>513</v>
      </c>
      <c r="B42" s="279">
        <v>0</v>
      </c>
    </row>
    <row r="43" spans="1:3" ht="16.5" thickBot="1" x14ac:dyDescent="0.3">
      <c r="A43" s="107" t="s">
        <v>330</v>
      </c>
      <c r="B43" s="211">
        <f>B42/$B$27</f>
        <v>0</v>
      </c>
    </row>
    <row r="44" spans="1:3" ht="16.5" thickBot="1" x14ac:dyDescent="0.3">
      <c r="A44" s="107" t="s">
        <v>514</v>
      </c>
      <c r="B44" s="278">
        <v>0</v>
      </c>
      <c r="C44" s="97">
        <v>1</v>
      </c>
    </row>
    <row r="45" spans="1:3" ht="16.5" thickBot="1" x14ac:dyDescent="0.3">
      <c r="A45" s="107" t="s">
        <v>515</v>
      </c>
      <c r="B45" s="278">
        <v>0</v>
      </c>
      <c r="C45" s="97">
        <v>2</v>
      </c>
    </row>
    <row r="46" spans="1:3" s="210" customFormat="1" ht="30.75" thickBot="1" x14ac:dyDescent="0.3">
      <c r="A46" s="214" t="s">
        <v>513</v>
      </c>
      <c r="B46" s="279">
        <v>0</v>
      </c>
    </row>
    <row r="47" spans="1:3" ht="16.5" thickBot="1" x14ac:dyDescent="0.3">
      <c r="A47" s="107" t="s">
        <v>330</v>
      </c>
      <c r="B47" s="211">
        <f>B46/$B$27</f>
        <v>0</v>
      </c>
    </row>
    <row r="48" spans="1:3" ht="16.5" thickBot="1" x14ac:dyDescent="0.3">
      <c r="A48" s="107" t="s">
        <v>514</v>
      </c>
      <c r="B48" s="278">
        <v>0</v>
      </c>
      <c r="C48" s="97">
        <v>1</v>
      </c>
    </row>
    <row r="49" spans="1:3" ht="16.5" thickBot="1" x14ac:dyDescent="0.3">
      <c r="A49" s="107" t="s">
        <v>515</v>
      </c>
      <c r="B49" s="278">
        <v>0</v>
      </c>
      <c r="C49" s="97">
        <v>2</v>
      </c>
    </row>
    <row r="50" spans="1:3" s="210" customFormat="1" ht="30.75" thickBot="1" x14ac:dyDescent="0.3">
      <c r="A50" s="209" t="s">
        <v>513</v>
      </c>
      <c r="B50" s="279">
        <v>0</v>
      </c>
    </row>
    <row r="51" spans="1:3" ht="16.5" thickBot="1" x14ac:dyDescent="0.3">
      <c r="A51" s="107" t="s">
        <v>330</v>
      </c>
      <c r="B51" s="211">
        <f>B50/$B$27</f>
        <v>0</v>
      </c>
    </row>
    <row r="52" spans="1:3" ht="16.5" thickBot="1" x14ac:dyDescent="0.3">
      <c r="A52" s="107" t="s">
        <v>514</v>
      </c>
      <c r="B52" s="278">
        <v>0</v>
      </c>
      <c r="C52" s="97">
        <v>1</v>
      </c>
    </row>
    <row r="53" spans="1:3" ht="16.5" thickBot="1" x14ac:dyDescent="0.3">
      <c r="A53" s="107" t="s">
        <v>515</v>
      </c>
      <c r="B53" s="278">
        <v>0</v>
      </c>
      <c r="C53" s="97">
        <v>2</v>
      </c>
    </row>
    <row r="54" spans="1:3" s="210" customFormat="1" ht="30.75" thickBot="1" x14ac:dyDescent="0.3">
      <c r="A54" s="209" t="s">
        <v>513</v>
      </c>
      <c r="B54" s="279">
        <v>0</v>
      </c>
    </row>
    <row r="55" spans="1:3" ht="16.5" thickBot="1" x14ac:dyDescent="0.3">
      <c r="A55" s="107" t="s">
        <v>330</v>
      </c>
      <c r="B55" s="211">
        <f>B54/$B$27</f>
        <v>0</v>
      </c>
    </row>
    <row r="56" spans="1:3" ht="16.5" thickBot="1" x14ac:dyDescent="0.3">
      <c r="A56" s="107" t="s">
        <v>514</v>
      </c>
      <c r="B56" s="278">
        <v>0</v>
      </c>
      <c r="C56" s="97">
        <v>1</v>
      </c>
    </row>
    <row r="57" spans="1:3" ht="16.5" thickBot="1" x14ac:dyDescent="0.3">
      <c r="A57" s="107" t="s">
        <v>515</v>
      </c>
      <c r="B57" s="278">
        <v>0</v>
      </c>
      <c r="C57" s="97">
        <v>2</v>
      </c>
    </row>
    <row r="58" spans="1:3" ht="29.25" thickBot="1" x14ac:dyDescent="0.3">
      <c r="A58" s="113" t="s">
        <v>332</v>
      </c>
      <c r="B58" s="278">
        <f>B59+B63+B67+B71</f>
        <v>0.16700058000000001</v>
      </c>
    </row>
    <row r="59" spans="1:3" s="210" customFormat="1" ht="30.75" thickBot="1" x14ac:dyDescent="0.3">
      <c r="A59" s="387" t="s">
        <v>553</v>
      </c>
      <c r="B59" s="388">
        <v>0.16700058000000001</v>
      </c>
    </row>
    <row r="60" spans="1:3" ht="16.5" thickBot="1" x14ac:dyDescent="0.3">
      <c r="A60" s="107" t="s">
        <v>330</v>
      </c>
      <c r="B60" s="211">
        <f>B59/$B$27</f>
        <v>1.3919283606599749E-2</v>
      </c>
    </row>
    <row r="61" spans="1:3" ht="16.5" thickBot="1" x14ac:dyDescent="0.3">
      <c r="A61" s="107" t="s">
        <v>514</v>
      </c>
      <c r="B61" s="278">
        <v>0</v>
      </c>
      <c r="C61" s="97">
        <v>1</v>
      </c>
    </row>
    <row r="62" spans="1:3" ht="16.5" thickBot="1" x14ac:dyDescent="0.3">
      <c r="A62" s="107" t="s">
        <v>515</v>
      </c>
      <c r="B62" s="278">
        <v>0</v>
      </c>
      <c r="C62" s="97">
        <v>2</v>
      </c>
    </row>
    <row r="63" spans="1:3" s="210" customFormat="1" ht="30.75" thickBot="1" x14ac:dyDescent="0.3">
      <c r="A63" s="209" t="s">
        <v>513</v>
      </c>
      <c r="B63" s="279">
        <v>0</v>
      </c>
    </row>
    <row r="64" spans="1:3" ht="16.5" thickBot="1" x14ac:dyDescent="0.3">
      <c r="A64" s="107" t="s">
        <v>330</v>
      </c>
      <c r="B64" s="211">
        <f>B63/$B$27</f>
        <v>0</v>
      </c>
    </row>
    <row r="65" spans="1:3" ht="16.5" thickBot="1" x14ac:dyDescent="0.3">
      <c r="A65" s="107" t="s">
        <v>514</v>
      </c>
      <c r="B65" s="278">
        <v>0</v>
      </c>
      <c r="C65" s="97">
        <v>1</v>
      </c>
    </row>
    <row r="66" spans="1:3" ht="16.5" thickBot="1" x14ac:dyDescent="0.3">
      <c r="A66" s="107" t="s">
        <v>515</v>
      </c>
      <c r="B66" s="278">
        <v>0</v>
      </c>
      <c r="C66" s="97">
        <v>2</v>
      </c>
    </row>
    <row r="67" spans="1:3" s="210" customFormat="1" ht="30.75" thickBot="1" x14ac:dyDescent="0.3">
      <c r="A67" s="209" t="s">
        <v>513</v>
      </c>
      <c r="B67" s="279">
        <v>0</v>
      </c>
    </row>
    <row r="68" spans="1:3" ht="16.5" thickBot="1" x14ac:dyDescent="0.3">
      <c r="A68" s="107" t="s">
        <v>330</v>
      </c>
      <c r="B68" s="211">
        <f>B67/$B$27</f>
        <v>0</v>
      </c>
    </row>
    <row r="69" spans="1:3" ht="16.5" thickBot="1" x14ac:dyDescent="0.3">
      <c r="A69" s="107" t="s">
        <v>514</v>
      </c>
      <c r="B69" s="278">
        <v>0</v>
      </c>
      <c r="C69" s="97">
        <v>1</v>
      </c>
    </row>
    <row r="70" spans="1:3" ht="16.5" thickBot="1" x14ac:dyDescent="0.3">
      <c r="A70" s="107" t="s">
        <v>515</v>
      </c>
      <c r="B70" s="278">
        <v>0</v>
      </c>
      <c r="C70" s="97">
        <v>2</v>
      </c>
    </row>
    <row r="71" spans="1:3" s="210" customFormat="1" ht="30.75" thickBot="1" x14ac:dyDescent="0.3">
      <c r="A71" s="209" t="s">
        <v>513</v>
      </c>
      <c r="B71" s="279">
        <v>0</v>
      </c>
    </row>
    <row r="72" spans="1:3" ht="16.5" thickBot="1" x14ac:dyDescent="0.3">
      <c r="A72" s="107" t="s">
        <v>330</v>
      </c>
      <c r="B72" s="211">
        <f>B71/$B$27</f>
        <v>0</v>
      </c>
    </row>
    <row r="73" spans="1:3" ht="16.5" thickBot="1" x14ac:dyDescent="0.3">
      <c r="A73" s="107" t="s">
        <v>514</v>
      </c>
      <c r="B73" s="278">
        <v>0</v>
      </c>
      <c r="C73" s="97">
        <v>1</v>
      </c>
    </row>
    <row r="74" spans="1:3" ht="16.5" thickBot="1" x14ac:dyDescent="0.3">
      <c r="A74" s="107" t="s">
        <v>515</v>
      </c>
      <c r="B74" s="278">
        <v>0</v>
      </c>
      <c r="C74" s="97">
        <v>2</v>
      </c>
    </row>
    <row r="75" spans="1:3" ht="29.25" thickBot="1" x14ac:dyDescent="0.3">
      <c r="A75" s="106" t="s">
        <v>333</v>
      </c>
      <c r="B75" s="211">
        <f>B30/B27</f>
        <v>1.3919283606599749E-2</v>
      </c>
    </row>
    <row r="76" spans="1:3" ht="16.5" thickBot="1" x14ac:dyDescent="0.3">
      <c r="A76" s="108" t="s">
        <v>328</v>
      </c>
      <c r="B76" s="211"/>
    </row>
    <row r="77" spans="1:3" ht="16.5" thickBot="1" x14ac:dyDescent="0.3">
      <c r="A77" s="108" t="s">
        <v>334</v>
      </c>
      <c r="B77" s="211"/>
    </row>
    <row r="78" spans="1:3" ht="16.5" thickBot="1" x14ac:dyDescent="0.3">
      <c r="A78" s="108" t="s">
        <v>335</v>
      </c>
      <c r="B78" s="211"/>
    </row>
    <row r="79" spans="1:3" ht="16.5" thickBot="1" x14ac:dyDescent="0.3">
      <c r="A79" s="108" t="s">
        <v>336</v>
      </c>
      <c r="B79" s="211">
        <f>B59/B27</f>
        <v>1.3919283606599749E-2</v>
      </c>
    </row>
    <row r="80" spans="1:3" ht="16.5" thickBot="1" x14ac:dyDescent="0.3">
      <c r="A80" s="103" t="s">
        <v>337</v>
      </c>
      <c r="B80" s="212">
        <f>B81/$B$27</f>
        <v>0</v>
      </c>
    </row>
    <row r="81" spans="1:3" ht="16.5" thickBot="1" x14ac:dyDescent="0.3">
      <c r="A81" s="103" t="s">
        <v>338</v>
      </c>
      <c r="B81" s="280">
        <f xml:space="preserve"> SUMIF(C33:C74, 1,B33:B74)</f>
        <v>0</v>
      </c>
      <c r="C81" s="97">
        <f>'6.2. Паспорт фин осв ввод'!D24-'6.2. Паспорт фин осв ввод'!F24</f>
        <v>-11.99778557</v>
      </c>
    </row>
    <row r="82" spans="1:3" ht="16.5" thickBot="1" x14ac:dyDescent="0.3">
      <c r="A82" s="103" t="s">
        <v>339</v>
      </c>
      <c r="B82" s="212">
        <f>B83/$B$27</f>
        <v>0</v>
      </c>
    </row>
    <row r="83" spans="1:3" ht="16.5" thickBot="1" x14ac:dyDescent="0.3">
      <c r="A83" s="104" t="s">
        <v>340</v>
      </c>
      <c r="B83" s="280">
        <f xml:space="preserve"> SUMIF(C35:C76, 2,B35:B76)</f>
        <v>0</v>
      </c>
      <c r="C83" s="97">
        <f>'6.2. Паспорт фин осв ввод'!D30-'6.2. Паспорт фин осв ввод'!F30</f>
        <v>-10.02598806</v>
      </c>
    </row>
    <row r="84" spans="1:3" ht="15.6" customHeight="1" x14ac:dyDescent="0.25">
      <c r="A84" s="106" t="s">
        <v>341</v>
      </c>
      <c r="B84" s="108" t="s">
        <v>342</v>
      </c>
    </row>
    <row r="85" spans="1:3" x14ac:dyDescent="0.25">
      <c r="A85" s="110" t="s">
        <v>343</v>
      </c>
      <c r="B85" s="270" t="s">
        <v>535</v>
      </c>
    </row>
    <row r="86" spans="1:3" ht="30" x14ac:dyDescent="0.25">
      <c r="A86" s="110" t="s">
        <v>344</v>
      </c>
      <c r="B86" s="270" t="s">
        <v>554</v>
      </c>
    </row>
    <row r="87" spans="1:3" x14ac:dyDescent="0.25">
      <c r="A87" s="110" t="s">
        <v>345</v>
      </c>
      <c r="B87" s="270"/>
    </row>
    <row r="88" spans="1:3" x14ac:dyDescent="0.25">
      <c r="A88" s="110" t="s">
        <v>346</v>
      </c>
      <c r="B88" s="270"/>
    </row>
    <row r="89" spans="1:3" ht="16.5" thickBot="1" x14ac:dyDescent="0.3">
      <c r="A89" s="111" t="s">
        <v>347</v>
      </c>
      <c r="B89" s="271"/>
    </row>
    <row r="90" spans="1:3" ht="30.75" thickBot="1" x14ac:dyDescent="0.3">
      <c r="A90" s="108" t="s">
        <v>348</v>
      </c>
      <c r="B90" s="109" t="s">
        <v>501</v>
      </c>
    </row>
    <row r="91" spans="1:3" ht="29.25" thickBot="1" x14ac:dyDescent="0.3">
      <c r="A91" s="103" t="s">
        <v>349</v>
      </c>
      <c r="B91" s="268">
        <v>7</v>
      </c>
    </row>
    <row r="92" spans="1:3" ht="16.5" thickBot="1" x14ac:dyDescent="0.3">
      <c r="A92" s="108" t="s">
        <v>328</v>
      </c>
      <c r="B92" s="281"/>
    </row>
    <row r="93" spans="1:3" ht="16.5" thickBot="1" x14ac:dyDescent="0.3">
      <c r="A93" s="108" t="s">
        <v>350</v>
      </c>
      <c r="B93" s="268">
        <v>4</v>
      </c>
    </row>
    <row r="94" spans="1:3" ht="16.5" thickBot="1" x14ac:dyDescent="0.3">
      <c r="A94" s="108" t="s">
        <v>351</v>
      </c>
      <c r="B94" s="281">
        <v>3</v>
      </c>
    </row>
    <row r="95" spans="1:3" ht="16.5" thickBot="1" x14ac:dyDescent="0.3">
      <c r="A95" s="116" t="s">
        <v>352</v>
      </c>
      <c r="B95" s="205" t="s">
        <v>500</v>
      </c>
    </row>
    <row r="96" spans="1:3" ht="16.5" thickBot="1" x14ac:dyDescent="0.3">
      <c r="A96" s="103" t="s">
        <v>353</v>
      </c>
      <c r="B96" s="114"/>
    </row>
    <row r="97" spans="1:2" ht="16.5" thickBot="1" x14ac:dyDescent="0.3">
      <c r="A97" s="110" t="s">
        <v>354</v>
      </c>
      <c r="B97" s="282" t="s">
        <v>501</v>
      </c>
    </row>
    <row r="98" spans="1:2" ht="16.5" thickBot="1" x14ac:dyDescent="0.3">
      <c r="A98" s="110" t="s">
        <v>355</v>
      </c>
      <c r="B98" s="117" t="s">
        <v>501</v>
      </c>
    </row>
    <row r="99" spans="1:2" ht="16.5" thickBot="1" x14ac:dyDescent="0.3">
      <c r="A99" s="110" t="s">
        <v>356</v>
      </c>
      <c r="B99" s="117" t="s">
        <v>501</v>
      </c>
    </row>
    <row r="100" spans="1:2" ht="29.25" thickBot="1" x14ac:dyDescent="0.3">
      <c r="A100" s="118" t="s">
        <v>357</v>
      </c>
      <c r="B100" s="115" t="s">
        <v>505</v>
      </c>
    </row>
    <row r="101" spans="1:2" ht="28.5" x14ac:dyDescent="0.25">
      <c r="A101" s="106" t="s">
        <v>358</v>
      </c>
      <c r="B101" s="543" t="s">
        <v>557</v>
      </c>
    </row>
    <row r="102" spans="1:2" x14ac:dyDescent="0.25">
      <c r="A102" s="110" t="s">
        <v>359</v>
      </c>
      <c r="B102" s="544"/>
    </row>
    <row r="103" spans="1:2" x14ac:dyDescent="0.25">
      <c r="A103" s="110" t="s">
        <v>360</v>
      </c>
      <c r="B103" s="544"/>
    </row>
    <row r="104" spans="1:2" x14ac:dyDescent="0.25">
      <c r="A104" s="110" t="s">
        <v>361</v>
      </c>
      <c r="B104" s="544"/>
    </row>
    <row r="105" spans="1:2" x14ac:dyDescent="0.25">
      <c r="A105" s="110" t="s">
        <v>362</v>
      </c>
      <c r="B105" s="544"/>
    </row>
    <row r="106" spans="1:2" ht="16.5" thickBot="1" x14ac:dyDescent="0.3">
      <c r="A106" s="119" t="s">
        <v>363</v>
      </c>
      <c r="B106" s="545"/>
    </row>
    <row r="109" spans="1:2" x14ac:dyDescent="0.25">
      <c r="A109" s="120"/>
      <c r="B109" s="121"/>
    </row>
    <row r="110" spans="1:2" x14ac:dyDescent="0.25">
      <c r="B110" s="122"/>
    </row>
    <row r="111" spans="1:2" x14ac:dyDescent="0.25">
      <c r="B111" s="12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25" t="s">
        <v>6</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19" t="str">
        <f>'1. паспорт местоположение'!A9:C9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1" t="s">
        <v>5</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19" t="str">
        <f>'1. паспорт местоположение'!A12:C12</f>
        <v>L_19-1058</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1" t="s">
        <v>4</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9"/>
      <c r="U13" s="9"/>
      <c r="V13" s="9"/>
      <c r="W13" s="9"/>
      <c r="X13" s="9"/>
      <c r="Y13" s="9"/>
      <c r="Z13" s="9"/>
      <c r="AA13" s="9"/>
      <c r="AB13" s="9"/>
    </row>
    <row r="14" spans="1:28" s="3" customFormat="1" ht="12" x14ac:dyDescent="0.2">
      <c r="A14" s="419" t="str">
        <f>'1. паспорт местоположение'!A9:C9</f>
        <v>Акционерное общество "Россети Янтарь"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0"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422</v>
      </c>
      <c r="B17" s="423"/>
      <c r="C17" s="423"/>
      <c r="D17" s="423"/>
      <c r="E17" s="423"/>
      <c r="F17" s="423"/>
      <c r="G17" s="423"/>
      <c r="H17" s="423"/>
      <c r="I17" s="423"/>
      <c r="J17" s="423"/>
      <c r="K17" s="423"/>
      <c r="L17" s="423"/>
      <c r="M17" s="423"/>
      <c r="N17" s="423"/>
      <c r="O17" s="423"/>
      <c r="P17" s="423"/>
      <c r="Q17" s="423"/>
      <c r="R17" s="423"/>
      <c r="S17" s="423"/>
      <c r="T17" s="6"/>
      <c r="U17" s="6"/>
      <c r="V17" s="6"/>
      <c r="W17" s="6"/>
      <c r="X17" s="6"/>
      <c r="Y17" s="6"/>
      <c r="Z17" s="6"/>
      <c r="AA17" s="6"/>
      <c r="AB17" s="6"/>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2</v>
      </c>
      <c r="B19" s="427" t="s">
        <v>93</v>
      </c>
      <c r="C19" s="428" t="s">
        <v>321</v>
      </c>
      <c r="D19" s="427" t="s">
        <v>320</v>
      </c>
      <c r="E19" s="427" t="s">
        <v>92</v>
      </c>
      <c r="F19" s="427" t="s">
        <v>91</v>
      </c>
      <c r="G19" s="427" t="s">
        <v>316</v>
      </c>
      <c r="H19" s="427" t="s">
        <v>90</v>
      </c>
      <c r="I19" s="427" t="s">
        <v>89</v>
      </c>
      <c r="J19" s="427" t="s">
        <v>88</v>
      </c>
      <c r="K19" s="427" t="s">
        <v>87</v>
      </c>
      <c r="L19" s="427" t="s">
        <v>86</v>
      </c>
      <c r="M19" s="427" t="s">
        <v>85</v>
      </c>
      <c r="N19" s="427" t="s">
        <v>84</v>
      </c>
      <c r="O19" s="427" t="s">
        <v>83</v>
      </c>
      <c r="P19" s="427" t="s">
        <v>82</v>
      </c>
      <c r="Q19" s="427" t="s">
        <v>319</v>
      </c>
      <c r="R19" s="427"/>
      <c r="S19" s="430" t="s">
        <v>416</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40" t="s">
        <v>317</v>
      </c>
      <c r="R20" s="41" t="s">
        <v>318</v>
      </c>
      <c r="S20" s="430"/>
      <c r="T20" s="31"/>
      <c r="U20" s="31"/>
      <c r="V20" s="31"/>
      <c r="W20" s="31"/>
      <c r="X20" s="31"/>
      <c r="Y20" s="31"/>
      <c r="Z20" s="30"/>
      <c r="AA20" s="30"/>
      <c r="AB20" s="30"/>
    </row>
    <row r="21" spans="1:28" s="3" customFormat="1" ht="18.75" x14ac:dyDescent="0.2">
      <c r="A21" s="40">
        <v>1</v>
      </c>
      <c r="B21" s="43">
        <v>2</v>
      </c>
      <c r="C21" s="40">
        <v>3</v>
      </c>
      <c r="D21" s="43">
        <v>4</v>
      </c>
      <c r="E21" s="40">
        <v>5</v>
      </c>
      <c r="F21" s="43">
        <v>6</v>
      </c>
      <c r="G21" s="127">
        <v>7</v>
      </c>
      <c r="H21" s="128">
        <v>8</v>
      </c>
      <c r="I21" s="127">
        <v>9</v>
      </c>
      <c r="J21" s="128">
        <v>10</v>
      </c>
      <c r="K21" s="127">
        <v>11</v>
      </c>
      <c r="L21" s="128">
        <v>12</v>
      </c>
      <c r="M21" s="127">
        <v>13</v>
      </c>
      <c r="N21" s="128">
        <v>14</v>
      </c>
      <c r="O21" s="127">
        <v>15</v>
      </c>
      <c r="P21" s="128">
        <v>16</v>
      </c>
      <c r="Q21" s="127">
        <v>17</v>
      </c>
      <c r="R21" s="128">
        <v>18</v>
      </c>
      <c r="S21" s="127">
        <v>19</v>
      </c>
      <c r="T21" s="31"/>
      <c r="U21" s="31"/>
      <c r="V21" s="31"/>
      <c r="W21" s="31"/>
      <c r="X21" s="31"/>
      <c r="Y21" s="31"/>
      <c r="Z21" s="30"/>
      <c r="AA21" s="30"/>
      <c r="AB21" s="30"/>
    </row>
    <row r="22" spans="1:28" s="3" customFormat="1" ht="18.75" x14ac:dyDescent="0.2">
      <c r="A22" s="208">
        <v>1</v>
      </c>
      <c r="B22" s="217" t="s">
        <v>315</v>
      </c>
      <c r="C22" s="216" t="s">
        <v>315</v>
      </c>
      <c r="D22" s="216" t="s">
        <v>315</v>
      </c>
      <c r="E22" s="217" t="s">
        <v>315</v>
      </c>
      <c r="F22" s="216" t="s">
        <v>315</v>
      </c>
      <c r="G22" s="217" t="s">
        <v>315</v>
      </c>
      <c r="H22" s="216" t="s">
        <v>315</v>
      </c>
      <c r="I22" s="217" t="s">
        <v>315</v>
      </c>
      <c r="J22" s="216" t="s">
        <v>315</v>
      </c>
      <c r="K22" s="217" t="s">
        <v>315</v>
      </c>
      <c r="L22" s="216" t="s">
        <v>315</v>
      </c>
      <c r="M22" s="217" t="s">
        <v>315</v>
      </c>
      <c r="N22" s="216" t="s">
        <v>315</v>
      </c>
      <c r="O22" s="217" t="s">
        <v>315</v>
      </c>
      <c r="P22" s="216" t="s">
        <v>315</v>
      </c>
      <c r="Q22" s="238" t="s">
        <v>315</v>
      </c>
      <c r="R22" s="238" t="s">
        <v>315</v>
      </c>
      <c r="S22" s="298" t="s">
        <v>315</v>
      </c>
      <c r="W22" s="31"/>
      <c r="X22" s="31"/>
      <c r="Y22" s="31"/>
      <c r="Z22" s="30"/>
      <c r="AA22" s="30"/>
      <c r="AB22" s="30"/>
    </row>
    <row r="23" spans="1:28" ht="20.25" customHeight="1" x14ac:dyDescent="0.25">
      <c r="A23" s="94"/>
      <c r="B23" s="43" t="s">
        <v>314</v>
      </c>
      <c r="C23" s="43"/>
      <c r="D23" s="43"/>
      <c r="E23" s="94" t="s">
        <v>315</v>
      </c>
      <c r="F23" s="94" t="s">
        <v>315</v>
      </c>
      <c r="G23" s="94" t="s">
        <v>315</v>
      </c>
      <c r="H23" s="207" t="str">
        <f>H22</f>
        <v>-</v>
      </c>
      <c r="I23" s="94"/>
      <c r="J23" s="207" t="str">
        <f>J22</f>
        <v>-</v>
      </c>
      <c r="K23" s="94"/>
      <c r="L23" s="94"/>
      <c r="M23" s="94"/>
      <c r="N23" s="94"/>
      <c r="O23" s="94"/>
      <c r="P23" s="94"/>
      <c r="Q23" s="95"/>
      <c r="R23" s="2"/>
      <c r="S23" s="207"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4" customWidth="1"/>
    <col min="2" max="3" width="12.85546875" style="44" customWidth="1"/>
    <col min="4" max="4" width="17.7109375" style="44" customWidth="1"/>
    <col min="5" max="5" width="11.140625" style="44" customWidth="1"/>
    <col min="6" max="6" width="11" style="44" customWidth="1"/>
    <col min="7" max="7" width="10.570312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2025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25" t="s">
        <v>6</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19" t="str">
        <f>'1. паспорт местоположение'!A9:C9</f>
        <v>Акционерное общество "Россети Янтарь"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1" t="s">
        <v>5</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19" t="str">
        <f>'1. паспорт местоположение'!A12:C12</f>
        <v>L_19-1058</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1" t="s">
        <v>4</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19" t="str">
        <f>'1. паспорт местоположение'!A15</f>
        <v>Строительство КЛ 6 кВ взамен существующей КЛ 6 кВ № 8-78 (инв. № 5006785) от РП 6 кВ № 8 до ТП 6/0,4 кВ № 78 протяженностью 0,82 км в г. Советск</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1" t="s">
        <v>3</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4" t="s">
        <v>427</v>
      </c>
      <c r="B19" s="434"/>
      <c r="C19" s="434"/>
      <c r="D19" s="434"/>
      <c r="E19" s="434"/>
      <c r="F19" s="434"/>
      <c r="G19" s="434"/>
      <c r="H19" s="434"/>
      <c r="I19" s="434"/>
      <c r="J19" s="434"/>
      <c r="K19" s="434"/>
      <c r="L19" s="434"/>
      <c r="M19" s="434"/>
      <c r="N19" s="434"/>
      <c r="O19" s="434"/>
      <c r="P19" s="434"/>
      <c r="Q19" s="434"/>
      <c r="R19" s="434"/>
      <c r="S19" s="434"/>
      <c r="T19" s="434"/>
    </row>
    <row r="20" spans="1:113" s="52"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36" t="s">
        <v>2</v>
      </c>
      <c r="B21" s="439" t="s">
        <v>218</v>
      </c>
      <c r="C21" s="440"/>
      <c r="D21" s="443" t="s">
        <v>115</v>
      </c>
      <c r="E21" s="439" t="s">
        <v>456</v>
      </c>
      <c r="F21" s="440"/>
      <c r="G21" s="439" t="s">
        <v>237</v>
      </c>
      <c r="H21" s="440"/>
      <c r="I21" s="439" t="s">
        <v>114</v>
      </c>
      <c r="J21" s="440"/>
      <c r="K21" s="443" t="s">
        <v>113</v>
      </c>
      <c r="L21" s="439" t="s">
        <v>112</v>
      </c>
      <c r="M21" s="440"/>
      <c r="N21" s="439" t="s">
        <v>452</v>
      </c>
      <c r="O21" s="440"/>
      <c r="P21" s="443" t="s">
        <v>111</v>
      </c>
      <c r="Q21" s="431" t="s">
        <v>110</v>
      </c>
      <c r="R21" s="432"/>
      <c r="S21" s="431" t="s">
        <v>109</v>
      </c>
      <c r="T21" s="433"/>
    </row>
    <row r="22" spans="1:113" ht="204.75" customHeight="1" x14ac:dyDescent="0.25">
      <c r="A22" s="437"/>
      <c r="B22" s="441"/>
      <c r="C22" s="442"/>
      <c r="D22" s="446"/>
      <c r="E22" s="441"/>
      <c r="F22" s="442"/>
      <c r="G22" s="441"/>
      <c r="H22" s="442"/>
      <c r="I22" s="441"/>
      <c r="J22" s="442"/>
      <c r="K22" s="444"/>
      <c r="L22" s="441"/>
      <c r="M22" s="442"/>
      <c r="N22" s="441"/>
      <c r="O22" s="442"/>
      <c r="P22" s="444"/>
      <c r="Q22" s="85" t="s">
        <v>108</v>
      </c>
      <c r="R22" s="85" t="s">
        <v>426</v>
      </c>
      <c r="S22" s="85" t="s">
        <v>107</v>
      </c>
      <c r="T22" s="85" t="s">
        <v>106</v>
      </c>
    </row>
    <row r="23" spans="1:113" ht="51.75" customHeight="1" x14ac:dyDescent="0.25">
      <c r="A23" s="438"/>
      <c r="B23" s="134" t="s">
        <v>104</v>
      </c>
      <c r="C23" s="134" t="s">
        <v>105</v>
      </c>
      <c r="D23" s="444"/>
      <c r="E23" s="134" t="s">
        <v>104</v>
      </c>
      <c r="F23" s="134" t="s">
        <v>105</v>
      </c>
      <c r="G23" s="134" t="s">
        <v>104</v>
      </c>
      <c r="H23" s="134" t="s">
        <v>105</v>
      </c>
      <c r="I23" s="134" t="s">
        <v>104</v>
      </c>
      <c r="J23" s="134" t="s">
        <v>105</v>
      </c>
      <c r="K23" s="134" t="s">
        <v>104</v>
      </c>
      <c r="L23" s="134" t="s">
        <v>104</v>
      </c>
      <c r="M23" s="134" t="s">
        <v>105</v>
      </c>
      <c r="N23" s="134" t="s">
        <v>104</v>
      </c>
      <c r="O23" s="134" t="s">
        <v>105</v>
      </c>
      <c r="P23" s="135" t="s">
        <v>104</v>
      </c>
      <c r="Q23" s="85" t="s">
        <v>104</v>
      </c>
      <c r="R23" s="85" t="s">
        <v>104</v>
      </c>
      <c r="S23" s="85" t="s">
        <v>104</v>
      </c>
      <c r="T23" s="85" t="s">
        <v>104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x14ac:dyDescent="0.25">
      <c r="A25" s="53" t="s">
        <v>315</v>
      </c>
      <c r="B25" s="242" t="s">
        <v>315</v>
      </c>
      <c r="C25" s="242" t="s">
        <v>315</v>
      </c>
      <c r="D25" s="239" t="s">
        <v>315</v>
      </c>
      <c r="E25" s="239" t="s">
        <v>315</v>
      </c>
      <c r="F25" s="239" t="s">
        <v>315</v>
      </c>
      <c r="G25" s="239" t="s">
        <v>315</v>
      </c>
      <c r="H25" s="239" t="s">
        <v>315</v>
      </c>
      <c r="I25" s="239" t="s">
        <v>315</v>
      </c>
      <c r="J25" s="240" t="s">
        <v>315</v>
      </c>
      <c r="K25" s="240" t="s">
        <v>315</v>
      </c>
      <c r="L25" s="240" t="s">
        <v>315</v>
      </c>
      <c r="M25" s="241" t="s">
        <v>315</v>
      </c>
      <c r="N25" s="241" t="s">
        <v>315</v>
      </c>
      <c r="O25" s="241" t="s">
        <v>315</v>
      </c>
      <c r="P25" s="240" t="s">
        <v>315</v>
      </c>
      <c r="Q25" s="242" t="s">
        <v>315</v>
      </c>
      <c r="R25" s="239" t="s">
        <v>315</v>
      </c>
      <c r="S25" s="242" t="s">
        <v>315</v>
      </c>
      <c r="T25" s="242" t="s">
        <v>315</v>
      </c>
    </row>
    <row r="26" spans="1:113" ht="3" customHeight="1" x14ac:dyDescent="0.25"/>
    <row r="27" spans="1:113" s="50" customFormat="1" ht="12.75" x14ac:dyDescent="0.2">
      <c r="B27" s="51"/>
      <c r="C27" s="51"/>
      <c r="K27" s="51"/>
    </row>
    <row r="28" spans="1:113" s="50" customFormat="1" x14ac:dyDescent="0.25">
      <c r="B28" s="48" t="s">
        <v>103</v>
      </c>
      <c r="C28" s="48"/>
      <c r="D28" s="48"/>
      <c r="E28" s="48"/>
      <c r="F28" s="48"/>
      <c r="G28" s="48"/>
      <c r="H28" s="48"/>
      <c r="I28" s="48"/>
      <c r="J28" s="48"/>
      <c r="K28" s="48"/>
      <c r="L28" s="48"/>
      <c r="M28" s="48"/>
      <c r="N28" s="48"/>
      <c r="O28" s="48"/>
      <c r="P28" s="48"/>
      <c r="Q28" s="48"/>
      <c r="R28" s="48"/>
    </row>
    <row r="29" spans="1:113" x14ac:dyDescent="0.25">
      <c r="B29" s="445" t="s">
        <v>462</v>
      </c>
      <c r="C29" s="445"/>
      <c r="D29" s="445"/>
      <c r="E29" s="445"/>
      <c r="F29" s="445"/>
      <c r="G29" s="445"/>
      <c r="H29" s="445"/>
      <c r="I29" s="445"/>
      <c r="J29" s="445"/>
      <c r="K29" s="445"/>
      <c r="L29" s="445"/>
      <c r="M29" s="445"/>
      <c r="N29" s="445"/>
      <c r="O29" s="445"/>
      <c r="P29" s="445"/>
      <c r="Q29" s="445"/>
      <c r="R29" s="44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425</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102</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101</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100</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99</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94</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4"/>
    <col min="2" max="3" width="14.140625" style="44" customWidth="1"/>
    <col min="4" max="5" width="15.71093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29.28515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25" t="s">
        <v>6</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9" t="str">
        <f>'1. паспорт местоположение'!A9</f>
        <v>Акционерное общество "Россети Янтарь"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ht="18.75" customHeight="1" x14ac:dyDescent="0.2">
      <c r="E10" s="421" t="s">
        <v>5</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9" t="str">
        <f>'1. паспорт местоположение'!A12</f>
        <v>L_19-1058</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ht="18.75" customHeight="1" x14ac:dyDescent="0.2">
      <c r="E13" s="421" t="s">
        <v>4</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Строительство КЛ 6 кВ взамен существующей КЛ 6 кВ № 8-78 (инв. № 5006785) от РП 6 кВ № 8 до ТП 6/0,4 кВ № 78 протяженностью 0,82 км в г. Советск</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1" t="s">
        <v>3</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429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2" customFormat="1" ht="21" customHeight="1" x14ac:dyDescent="0.25"/>
    <row r="21" spans="1:27" ht="15.75" customHeight="1" x14ac:dyDescent="0.25">
      <c r="A21" s="447" t="s">
        <v>2</v>
      </c>
      <c r="B21" s="449" t="s">
        <v>436</v>
      </c>
      <c r="C21" s="450"/>
      <c r="D21" s="449" t="s">
        <v>438</v>
      </c>
      <c r="E21" s="450"/>
      <c r="F21" s="431" t="s">
        <v>87</v>
      </c>
      <c r="G21" s="433"/>
      <c r="H21" s="433"/>
      <c r="I21" s="432"/>
      <c r="J21" s="447" t="s">
        <v>439</v>
      </c>
      <c r="K21" s="449" t="s">
        <v>440</v>
      </c>
      <c r="L21" s="450"/>
      <c r="M21" s="449" t="s">
        <v>441</v>
      </c>
      <c r="N21" s="450"/>
      <c r="O21" s="449" t="s">
        <v>428</v>
      </c>
      <c r="P21" s="450"/>
      <c r="Q21" s="449" t="s">
        <v>120</v>
      </c>
      <c r="R21" s="450"/>
      <c r="S21" s="447" t="s">
        <v>119</v>
      </c>
      <c r="T21" s="447" t="s">
        <v>442</v>
      </c>
      <c r="U21" s="447" t="s">
        <v>437</v>
      </c>
      <c r="V21" s="449" t="s">
        <v>118</v>
      </c>
      <c r="W21" s="450"/>
      <c r="X21" s="431" t="s">
        <v>110</v>
      </c>
      <c r="Y21" s="433"/>
      <c r="Z21" s="431" t="s">
        <v>109</v>
      </c>
      <c r="AA21" s="433"/>
    </row>
    <row r="22" spans="1:27" ht="154.5" customHeight="1" x14ac:dyDescent="0.25">
      <c r="A22" s="453"/>
      <c r="B22" s="451"/>
      <c r="C22" s="452"/>
      <c r="D22" s="451"/>
      <c r="E22" s="452"/>
      <c r="F22" s="431" t="s">
        <v>117</v>
      </c>
      <c r="G22" s="432"/>
      <c r="H22" s="431" t="s">
        <v>116</v>
      </c>
      <c r="I22" s="432"/>
      <c r="J22" s="448"/>
      <c r="K22" s="451"/>
      <c r="L22" s="452"/>
      <c r="M22" s="451"/>
      <c r="N22" s="452"/>
      <c r="O22" s="451"/>
      <c r="P22" s="452"/>
      <c r="Q22" s="451"/>
      <c r="R22" s="452"/>
      <c r="S22" s="448"/>
      <c r="T22" s="448"/>
      <c r="U22" s="448"/>
      <c r="V22" s="451"/>
      <c r="W22" s="452"/>
      <c r="X22" s="85" t="s">
        <v>108</v>
      </c>
      <c r="Y22" s="85" t="s">
        <v>426</v>
      </c>
      <c r="Z22" s="85" t="s">
        <v>107</v>
      </c>
      <c r="AA22" s="85" t="s">
        <v>106</v>
      </c>
    </row>
    <row r="23" spans="1:27" ht="60" customHeight="1" x14ac:dyDescent="0.25">
      <c r="A23" s="448"/>
      <c r="B23" s="132" t="s">
        <v>104</v>
      </c>
      <c r="C23" s="132"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272" customFormat="1" ht="63" x14ac:dyDescent="0.25">
      <c r="A25" s="249">
        <v>1</v>
      </c>
      <c r="B25" s="295" t="s">
        <v>525</v>
      </c>
      <c r="C25" s="249" t="str">
        <f>B25</f>
        <v>КЛ 6 кВ Ф-16</v>
      </c>
      <c r="D25" s="249" t="s">
        <v>521</v>
      </c>
      <c r="E25" s="249" t="str">
        <f>D25</f>
        <v>КЛ 6 кВ Ф-16 от РП 8 до ТП 78</v>
      </c>
      <c r="F25" s="249">
        <v>6</v>
      </c>
      <c r="G25" s="249">
        <v>6</v>
      </c>
      <c r="H25" s="249">
        <v>6</v>
      </c>
      <c r="I25" s="249">
        <v>6</v>
      </c>
      <c r="J25" s="249">
        <v>1957</v>
      </c>
      <c r="K25" s="249">
        <v>1</v>
      </c>
      <c r="L25" s="244">
        <v>1</v>
      </c>
      <c r="M25" s="249">
        <v>70</v>
      </c>
      <c r="N25" s="244">
        <v>150</v>
      </c>
      <c r="O25" s="243" t="s">
        <v>503</v>
      </c>
      <c r="P25" s="243" t="s">
        <v>503</v>
      </c>
      <c r="Q25" s="243">
        <v>0.82</v>
      </c>
      <c r="R25" s="243">
        <v>0.82</v>
      </c>
      <c r="S25" s="249" t="s">
        <v>315</v>
      </c>
      <c r="T25" s="249" t="s">
        <v>519</v>
      </c>
      <c r="U25" s="249" t="s">
        <v>519</v>
      </c>
      <c r="V25" s="248" t="s">
        <v>504</v>
      </c>
      <c r="W25" s="248" t="s">
        <v>504</v>
      </c>
      <c r="X25" s="243" t="s">
        <v>516</v>
      </c>
      <c r="Y25" s="243" t="s">
        <v>517</v>
      </c>
      <c r="Z25" s="243" t="s">
        <v>518</v>
      </c>
      <c r="AA25" s="325" t="s">
        <v>531</v>
      </c>
    </row>
    <row r="26" spans="1:27" x14ac:dyDescent="0.25">
      <c r="Q26" s="44">
        <f>SUM(Q25:Q25)</f>
        <v>0.82</v>
      </c>
      <c r="R26" s="44">
        <f>SUM(R25:R25)</f>
        <v>0.82</v>
      </c>
      <c r="S26" s="44">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2025 год</v>
      </c>
      <c r="B5" s="409"/>
      <c r="C5" s="409"/>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25" t="s">
        <v>6</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"Россети Янтарь"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1" t="s">
        <v>5</v>
      </c>
      <c r="B10" s="421"/>
      <c r="C10" s="421"/>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55" t="str">
        <f>'1. паспорт местоположение'!A12:C12</f>
        <v>L_19-1058</v>
      </c>
      <c r="B12" s="455"/>
      <c r="C12" s="455"/>
      <c r="D12" s="7"/>
      <c r="E12" s="7"/>
      <c r="F12" s="7"/>
      <c r="G12" s="7"/>
      <c r="H12" s="12"/>
      <c r="I12" s="12"/>
      <c r="J12" s="12"/>
      <c r="K12" s="12"/>
      <c r="L12" s="12"/>
      <c r="M12" s="12"/>
      <c r="N12" s="12"/>
      <c r="O12" s="12"/>
      <c r="P12" s="12"/>
      <c r="Q12" s="12"/>
      <c r="R12" s="12"/>
      <c r="S12" s="12"/>
      <c r="T12" s="12"/>
      <c r="U12" s="12"/>
    </row>
    <row r="13" spans="1:29" s="11" customFormat="1" ht="18.75" x14ac:dyDescent="0.2">
      <c r="A13" s="421" t="s">
        <v>4</v>
      </c>
      <c r="B13" s="421"/>
      <c r="C13" s="4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6"/>
      <c r="B14" s="426"/>
      <c r="C14" s="426"/>
      <c r="D14" s="9"/>
      <c r="E14" s="9"/>
      <c r="F14" s="9"/>
      <c r="G14" s="9"/>
      <c r="H14" s="9"/>
      <c r="I14" s="9"/>
      <c r="J14" s="9"/>
      <c r="K14" s="9"/>
      <c r="L14" s="9"/>
      <c r="M14" s="9"/>
      <c r="N14" s="9"/>
      <c r="O14" s="9"/>
      <c r="P14" s="9"/>
      <c r="Q14" s="9"/>
      <c r="R14" s="9"/>
      <c r="S14" s="9"/>
      <c r="T14" s="9"/>
      <c r="U14" s="9"/>
    </row>
    <row r="15" spans="1:29" s="3" customFormat="1" ht="33.75" customHeight="1" x14ac:dyDescent="0.2">
      <c r="A15" s="454"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21" t="s">
        <v>3</v>
      </c>
      <c r="B16" s="421"/>
      <c r="C16" s="421"/>
      <c r="D16" s="5"/>
      <c r="E16" s="5"/>
      <c r="F16" s="5"/>
      <c r="G16" s="5"/>
      <c r="H16" s="5"/>
      <c r="I16" s="5"/>
      <c r="J16" s="5"/>
      <c r="K16" s="5"/>
      <c r="L16" s="5"/>
      <c r="M16" s="5"/>
      <c r="N16" s="5"/>
      <c r="O16" s="5"/>
      <c r="P16" s="5"/>
      <c r="Q16" s="5"/>
      <c r="R16" s="5"/>
      <c r="S16" s="5"/>
      <c r="T16" s="5"/>
      <c r="U16" s="5"/>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421</v>
      </c>
      <c r="B18" s="423"/>
      <c r="C18" s="42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434</v>
      </c>
      <c r="C22" s="213" t="s">
        <v>526</v>
      </c>
      <c r="D22" s="32"/>
      <c r="E22" s="32"/>
      <c r="F22" s="31"/>
      <c r="G22" s="31"/>
      <c r="H22" s="31"/>
      <c r="I22" s="31"/>
      <c r="J22" s="31"/>
      <c r="K22" s="31"/>
      <c r="L22" s="31"/>
      <c r="M22" s="31"/>
      <c r="N22" s="31"/>
      <c r="O22" s="31"/>
      <c r="P22" s="31"/>
      <c r="Q22" s="30"/>
      <c r="R22" s="30"/>
      <c r="S22" s="30"/>
      <c r="T22" s="30"/>
      <c r="U22" s="30"/>
    </row>
    <row r="23" spans="1:21" ht="94.5" x14ac:dyDescent="0.25">
      <c r="A23" s="27" t="s">
        <v>60</v>
      </c>
      <c r="B23" s="29" t="s">
        <v>57</v>
      </c>
      <c r="C23" s="267" t="s">
        <v>551</v>
      </c>
      <c r="D23" s="26"/>
      <c r="E23" s="285"/>
      <c r="F23" s="26"/>
      <c r="G23" s="26"/>
      <c r="H23" s="26"/>
      <c r="I23" s="26"/>
      <c r="J23" s="26"/>
      <c r="K23" s="26"/>
      <c r="L23" s="26"/>
      <c r="M23" s="26"/>
      <c r="N23" s="26"/>
      <c r="O23" s="26"/>
      <c r="P23" s="26"/>
      <c r="Q23" s="26"/>
      <c r="R23" s="26"/>
      <c r="S23" s="26"/>
      <c r="T23" s="26"/>
      <c r="U23" s="26"/>
    </row>
    <row r="24" spans="1:21" ht="47.25" x14ac:dyDescent="0.25">
      <c r="A24" s="27" t="s">
        <v>59</v>
      </c>
      <c r="B24" s="29" t="s">
        <v>454</v>
      </c>
      <c r="C24" s="245" t="s">
        <v>532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455</v>
      </c>
      <c r="C25" s="28" t="s">
        <v>522</v>
      </c>
      <c r="D25" s="26"/>
      <c r="E25" s="25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500</v>
      </c>
      <c r="D26" s="26"/>
      <c r="E26" s="26"/>
      <c r="F26" s="26"/>
      <c r="G26" s="26"/>
      <c r="H26" s="26"/>
      <c r="I26" s="26"/>
      <c r="J26" s="26"/>
      <c r="K26" s="26"/>
      <c r="L26" s="26"/>
      <c r="M26" s="26"/>
      <c r="N26" s="26"/>
      <c r="O26" s="26"/>
      <c r="P26" s="26"/>
      <c r="Q26" s="26"/>
      <c r="R26" s="26"/>
      <c r="S26" s="26"/>
      <c r="T26" s="26"/>
      <c r="U26" s="26"/>
    </row>
    <row r="27" spans="1:21" ht="299.25" x14ac:dyDescent="0.25">
      <c r="A27" s="27" t="s">
        <v>55</v>
      </c>
      <c r="B27" s="29" t="s">
        <v>435</v>
      </c>
      <c r="C27" s="28" t="s">
        <v>558</v>
      </c>
      <c r="D27" s="26"/>
      <c r="E27" s="285"/>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2026</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527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5" t="s">
        <v>6</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29"/>
      <c r="AB6" s="129"/>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29"/>
      <c r="AB7" s="129"/>
    </row>
    <row r="8" spans="1:28" x14ac:dyDescent="0.25">
      <c r="A8" s="419" t="str">
        <f>'1. паспорт местоположение'!A9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30"/>
      <c r="AB8" s="130"/>
    </row>
    <row r="9" spans="1:28" ht="15.75" x14ac:dyDescent="0.25">
      <c r="A9" s="421" t="s">
        <v>5</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31"/>
      <c r="AB9" s="131"/>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29"/>
      <c r="AB10" s="129"/>
    </row>
    <row r="11" spans="1:28" x14ac:dyDescent="0.25">
      <c r="A11" s="419" t="str">
        <f>'1. паспорт местоположение'!A12:C12</f>
        <v>L_19-1058</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30"/>
      <c r="AB11" s="130"/>
    </row>
    <row r="12" spans="1:28" ht="15.75" x14ac:dyDescent="0.25">
      <c r="A12" s="421" t="s">
        <v>4</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31"/>
      <c r="AB12" s="131"/>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
      <c r="AB13" s="10"/>
    </row>
    <row r="14" spans="1:28" x14ac:dyDescent="0.25">
      <c r="A14" s="419" t="str">
        <f>'1. паспорт местоположение'!A15</f>
        <v>Строительство КЛ 6 кВ взамен существующей КЛ 6 кВ № 8-78 (инв. № 5006785) от РП 6 кВ № 8 до ТП 6/0,4 кВ № 78 протяженностью 0,82 км в г. Советск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30"/>
      <c r="AB14" s="130"/>
    </row>
    <row r="15" spans="1:28" ht="15.75" x14ac:dyDescent="0.25">
      <c r="A15" s="421" t="s">
        <v>3</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31"/>
      <c r="AB15" s="131"/>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39"/>
      <c r="AB16" s="139"/>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39"/>
      <c r="AB17" s="139"/>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39"/>
      <c r="AB18" s="139"/>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39"/>
      <c r="AB19" s="139"/>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40"/>
      <c r="AB20" s="140"/>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40"/>
      <c r="AB21" s="140"/>
    </row>
    <row r="22" spans="1:28" x14ac:dyDescent="0.25">
      <c r="A22" s="458" t="s">
        <v>453</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41"/>
      <c r="AB22" s="141"/>
    </row>
    <row r="23" spans="1:28" ht="32.25" customHeight="1" x14ac:dyDescent="0.25">
      <c r="A23" s="460" t="s">
        <v>312</v>
      </c>
      <c r="B23" s="461"/>
      <c r="C23" s="461"/>
      <c r="D23" s="461"/>
      <c r="E23" s="461"/>
      <c r="F23" s="461"/>
      <c r="G23" s="461"/>
      <c r="H23" s="461"/>
      <c r="I23" s="461"/>
      <c r="J23" s="461"/>
      <c r="K23" s="461"/>
      <c r="L23" s="462"/>
      <c r="M23" s="459" t="s">
        <v>313</v>
      </c>
      <c r="N23" s="459"/>
      <c r="O23" s="459"/>
      <c r="P23" s="459"/>
      <c r="Q23" s="459"/>
      <c r="R23" s="459"/>
      <c r="S23" s="459"/>
      <c r="T23" s="459"/>
      <c r="U23" s="459"/>
      <c r="V23" s="459"/>
      <c r="W23" s="459"/>
      <c r="X23" s="459"/>
      <c r="Y23" s="459"/>
      <c r="Z23" s="459"/>
    </row>
    <row r="24" spans="1:28" ht="151.5" customHeight="1" x14ac:dyDescent="0.25">
      <c r="A24" s="82" t="s">
        <v>228</v>
      </c>
      <c r="B24" s="83" t="s">
        <v>235</v>
      </c>
      <c r="C24" s="82" t="s">
        <v>306</v>
      </c>
      <c r="D24" s="82" t="s">
        <v>229</v>
      </c>
      <c r="E24" s="82" t="s">
        <v>307</v>
      </c>
      <c r="F24" s="82" t="s">
        <v>309</v>
      </c>
      <c r="G24" s="82" t="s">
        <v>308</v>
      </c>
      <c r="H24" s="82" t="s">
        <v>230</v>
      </c>
      <c r="I24" s="82" t="s">
        <v>310</v>
      </c>
      <c r="J24" s="82" t="s">
        <v>236</v>
      </c>
      <c r="K24" s="83" t="s">
        <v>234</v>
      </c>
      <c r="L24" s="83" t="s">
        <v>231</v>
      </c>
      <c r="M24" s="84" t="s">
        <v>243</v>
      </c>
      <c r="N24" s="83" t="s">
        <v>464</v>
      </c>
      <c r="O24" s="82" t="s">
        <v>241</v>
      </c>
      <c r="P24" s="82" t="s">
        <v>242</v>
      </c>
      <c r="Q24" s="82" t="s">
        <v>240</v>
      </c>
      <c r="R24" s="82" t="s">
        <v>230</v>
      </c>
      <c r="S24" s="82" t="s">
        <v>239</v>
      </c>
      <c r="T24" s="82" t="s">
        <v>238</v>
      </c>
      <c r="U24" s="82" t="s">
        <v>305</v>
      </c>
      <c r="V24" s="82" t="s">
        <v>240</v>
      </c>
      <c r="W24" s="88" t="s">
        <v>233</v>
      </c>
      <c r="X24" s="88" t="s">
        <v>245</v>
      </c>
      <c r="Y24" s="88" t="s">
        <v>246</v>
      </c>
      <c r="Z24" s="90" t="s">
        <v>244</v>
      </c>
    </row>
    <row r="25" spans="1:28" ht="16.5" customHeight="1" x14ac:dyDescent="0.25">
      <c r="A25" s="82">
        <v>1</v>
      </c>
      <c r="B25" s="83">
        <v>2</v>
      </c>
      <c r="C25" s="82">
        <v>3</v>
      </c>
      <c r="D25" s="83">
        <v>4</v>
      </c>
      <c r="E25" s="82">
        <v>5</v>
      </c>
      <c r="F25" s="83">
        <v>6</v>
      </c>
      <c r="G25" s="82">
        <v>7</v>
      </c>
      <c r="H25" s="83">
        <v>8</v>
      </c>
      <c r="I25" s="82">
        <v>9</v>
      </c>
      <c r="J25" s="83">
        <v>10</v>
      </c>
      <c r="K25" s="142">
        <v>11</v>
      </c>
      <c r="L25" s="83">
        <v>12</v>
      </c>
      <c r="M25" s="142">
        <v>13</v>
      </c>
      <c r="N25" s="83">
        <v>14</v>
      </c>
      <c r="O25" s="142">
        <v>15</v>
      </c>
      <c r="P25" s="83">
        <v>16</v>
      </c>
      <c r="Q25" s="142">
        <v>17</v>
      </c>
      <c r="R25" s="83">
        <v>18</v>
      </c>
      <c r="S25" s="142">
        <v>19</v>
      </c>
      <c r="T25" s="83">
        <v>20</v>
      </c>
      <c r="U25" s="142">
        <v>21</v>
      </c>
      <c r="V25" s="83">
        <v>22</v>
      </c>
      <c r="W25" s="142">
        <v>23</v>
      </c>
      <c r="X25" s="83">
        <v>24</v>
      </c>
      <c r="Y25" s="142">
        <v>25</v>
      </c>
      <c r="Z25" s="83">
        <v>26</v>
      </c>
    </row>
    <row r="26" spans="1:28" x14ac:dyDescent="0.25">
      <c r="A26" s="254"/>
      <c r="B26" s="255"/>
      <c r="C26" s="256"/>
      <c r="D26" s="256"/>
      <c r="E26" s="256"/>
      <c r="F26" s="256"/>
      <c r="G26" s="256"/>
      <c r="H26" s="256"/>
      <c r="I26" s="256"/>
      <c r="J26" s="256"/>
      <c r="K26" s="256"/>
      <c r="L26" s="257"/>
      <c r="M26" s="258"/>
      <c r="N26" s="256"/>
      <c r="O26" s="259"/>
      <c r="P26" s="259"/>
      <c r="Q26" s="259"/>
      <c r="R26" s="259"/>
      <c r="S26" s="259"/>
      <c r="T26" s="259"/>
      <c r="U26" s="259"/>
      <c r="V26" s="283"/>
      <c r="W26" s="283"/>
      <c r="X26" s="283"/>
      <c r="Y26" s="284"/>
      <c r="Z26" s="260"/>
    </row>
    <row r="27" spans="1:28" x14ac:dyDescent="0.25">
      <c r="A27" s="256"/>
      <c r="B27" s="254"/>
      <c r="C27" s="256"/>
      <c r="D27" s="256"/>
      <c r="E27" s="256"/>
      <c r="F27" s="256"/>
      <c r="G27" s="256"/>
      <c r="H27" s="256"/>
      <c r="I27" s="256"/>
      <c r="J27" s="256"/>
      <c r="K27" s="257"/>
      <c r="L27" s="256"/>
      <c r="M27" s="257"/>
      <c r="N27" s="256"/>
      <c r="O27" s="256"/>
      <c r="P27" s="256"/>
      <c r="Q27" s="256"/>
      <c r="R27" s="256"/>
      <c r="S27" s="256"/>
      <c r="T27" s="256"/>
      <c r="U27" s="256"/>
      <c r="V27" s="256"/>
      <c r="W27" s="256"/>
      <c r="X27" s="256"/>
      <c r="Y27" s="256"/>
      <c r="Z27" s="261"/>
    </row>
    <row r="28" spans="1:28" x14ac:dyDescent="0.25">
      <c r="A28" s="255"/>
      <c r="B28" s="255"/>
      <c r="C28" s="262"/>
      <c r="D28" s="263"/>
      <c r="E28" s="264"/>
      <c r="F28" s="256"/>
      <c r="G28" s="256"/>
      <c r="H28" s="256"/>
      <c r="I28" s="265"/>
      <c r="J28" s="256"/>
      <c r="K28" s="256"/>
      <c r="L28" s="256"/>
      <c r="M28" s="256"/>
      <c r="N28" s="256"/>
      <c r="O28" s="256"/>
      <c r="P28" s="256"/>
      <c r="Q28" s="256"/>
      <c r="R28" s="256"/>
      <c r="S28" s="256"/>
      <c r="T28" s="256"/>
      <c r="U28" s="256"/>
      <c r="V28" s="256"/>
      <c r="W28" s="256"/>
      <c r="X28" s="256"/>
      <c r="Y28" s="256"/>
      <c r="Z28" s="266"/>
    </row>
    <row r="29" spans="1:28" x14ac:dyDescent="0.25">
      <c r="A29" s="256"/>
      <c r="B29" s="254"/>
      <c r="C29" s="262"/>
      <c r="D29" s="263"/>
      <c r="E29" s="264"/>
      <c r="F29" s="256"/>
      <c r="G29" s="256"/>
      <c r="H29" s="256"/>
      <c r="I29" s="256"/>
      <c r="J29" s="256"/>
      <c r="K29" s="256"/>
      <c r="L29" s="256"/>
      <c r="M29" s="256"/>
      <c r="N29" s="256"/>
      <c r="O29" s="256"/>
      <c r="P29" s="256"/>
      <c r="Q29" s="256"/>
      <c r="R29" s="256"/>
      <c r="S29" s="256"/>
      <c r="T29" s="256"/>
      <c r="U29" s="256"/>
      <c r="V29" s="256"/>
      <c r="W29" s="256"/>
      <c r="X29" s="256"/>
      <c r="Y29" s="256"/>
      <c r="Z29" s="261"/>
    </row>
    <row r="33" spans="1:1" x14ac:dyDescent="0.25">
      <c r="A33" s="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138"/>
      <c r="Q5" s="138"/>
      <c r="R5" s="138"/>
      <c r="S5" s="138"/>
      <c r="T5" s="138"/>
      <c r="U5" s="138"/>
      <c r="V5" s="138"/>
      <c r="W5" s="138"/>
      <c r="X5" s="138"/>
      <c r="Y5" s="138"/>
      <c r="Z5" s="138"/>
      <c r="AA5" s="138"/>
      <c r="AB5" s="138"/>
    </row>
    <row r="6" spans="1:28" s="11" customFormat="1" ht="18.75" x14ac:dyDescent="0.3">
      <c r="A6" s="16"/>
      <c r="B6" s="16"/>
      <c r="N6" s="14"/>
    </row>
    <row r="7" spans="1:28" s="11" customFormat="1" ht="18.75" x14ac:dyDescent="0.2">
      <c r="A7" s="425" t="s">
        <v>6</v>
      </c>
      <c r="B7" s="425"/>
      <c r="C7" s="425"/>
      <c r="D7" s="425"/>
      <c r="E7" s="425"/>
      <c r="F7" s="425"/>
      <c r="G7" s="425"/>
      <c r="H7" s="425"/>
      <c r="I7" s="425"/>
      <c r="J7" s="425"/>
      <c r="K7" s="425"/>
      <c r="L7" s="425"/>
      <c r="M7" s="425"/>
      <c r="N7" s="425"/>
      <c r="O7" s="425"/>
      <c r="P7" s="129"/>
      <c r="Q7" s="129"/>
      <c r="R7" s="129"/>
      <c r="S7" s="129"/>
      <c r="T7" s="129"/>
      <c r="U7" s="129"/>
      <c r="V7" s="129"/>
      <c r="W7" s="129"/>
      <c r="X7" s="129"/>
      <c r="Y7" s="129"/>
      <c r="Z7" s="129"/>
    </row>
    <row r="8" spans="1:28" s="11" customFormat="1" ht="18.75" x14ac:dyDescent="0.2">
      <c r="A8" s="425"/>
      <c r="B8" s="425"/>
      <c r="C8" s="425"/>
      <c r="D8" s="425"/>
      <c r="E8" s="425"/>
      <c r="F8" s="425"/>
      <c r="G8" s="425"/>
      <c r="H8" s="425"/>
      <c r="I8" s="425"/>
      <c r="J8" s="425"/>
      <c r="K8" s="425"/>
      <c r="L8" s="425"/>
      <c r="M8" s="425"/>
      <c r="N8" s="425"/>
      <c r="O8" s="425"/>
      <c r="P8" s="129"/>
      <c r="Q8" s="129"/>
      <c r="R8" s="129"/>
      <c r="S8" s="129"/>
      <c r="T8" s="129"/>
      <c r="U8" s="129"/>
      <c r="V8" s="129"/>
      <c r="W8" s="129"/>
      <c r="X8" s="129"/>
      <c r="Y8" s="129"/>
      <c r="Z8" s="129"/>
    </row>
    <row r="9" spans="1:28" s="11" customFormat="1" ht="18.75" x14ac:dyDescent="0.2">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c r="M9" s="419"/>
      <c r="N9" s="419"/>
      <c r="O9" s="419"/>
      <c r="P9" s="129"/>
      <c r="Q9" s="129"/>
      <c r="R9" s="129"/>
      <c r="S9" s="129"/>
      <c r="T9" s="129"/>
      <c r="U9" s="129"/>
      <c r="V9" s="129"/>
      <c r="W9" s="129"/>
      <c r="X9" s="129"/>
      <c r="Y9" s="129"/>
      <c r="Z9" s="129"/>
    </row>
    <row r="10" spans="1:28" s="11" customFormat="1" ht="18.75" x14ac:dyDescent="0.2">
      <c r="A10" s="421" t="s">
        <v>5</v>
      </c>
      <c r="B10" s="421"/>
      <c r="C10" s="421"/>
      <c r="D10" s="421"/>
      <c r="E10" s="421"/>
      <c r="F10" s="421"/>
      <c r="G10" s="421"/>
      <c r="H10" s="421"/>
      <c r="I10" s="421"/>
      <c r="J10" s="421"/>
      <c r="K10" s="421"/>
      <c r="L10" s="421"/>
      <c r="M10" s="421"/>
      <c r="N10" s="421"/>
      <c r="O10" s="421"/>
      <c r="P10" s="129"/>
      <c r="Q10" s="129"/>
      <c r="R10" s="129"/>
      <c r="S10" s="129"/>
      <c r="T10" s="129"/>
      <c r="U10" s="129"/>
      <c r="V10" s="129"/>
      <c r="W10" s="129"/>
      <c r="X10" s="129"/>
      <c r="Y10" s="129"/>
      <c r="Z10" s="129"/>
    </row>
    <row r="11" spans="1:28" s="11" customFormat="1" ht="18.75" x14ac:dyDescent="0.2">
      <c r="A11" s="425"/>
      <c r="B11" s="425"/>
      <c r="C11" s="425"/>
      <c r="D11" s="425"/>
      <c r="E11" s="425"/>
      <c r="F11" s="425"/>
      <c r="G11" s="425"/>
      <c r="H11" s="425"/>
      <c r="I11" s="425"/>
      <c r="J11" s="425"/>
      <c r="K11" s="425"/>
      <c r="L11" s="425"/>
      <c r="M11" s="425"/>
      <c r="N11" s="425"/>
      <c r="O11" s="425"/>
      <c r="P11" s="129"/>
      <c r="Q11" s="129"/>
      <c r="R11" s="129"/>
      <c r="S11" s="129"/>
      <c r="T11" s="129"/>
      <c r="U11" s="129"/>
      <c r="V11" s="129"/>
      <c r="W11" s="129"/>
      <c r="X11" s="129"/>
      <c r="Y11" s="129"/>
      <c r="Z11" s="129"/>
    </row>
    <row r="12" spans="1:28" s="11" customFormat="1" ht="18.75" x14ac:dyDescent="0.2">
      <c r="A12" s="419" t="str">
        <f>'1. паспорт местоположение'!A12:C12</f>
        <v>L_19-1058</v>
      </c>
      <c r="B12" s="419"/>
      <c r="C12" s="419"/>
      <c r="D12" s="419"/>
      <c r="E12" s="419"/>
      <c r="F12" s="419"/>
      <c r="G12" s="419"/>
      <c r="H12" s="419"/>
      <c r="I12" s="419"/>
      <c r="J12" s="419"/>
      <c r="K12" s="419"/>
      <c r="L12" s="419"/>
      <c r="M12" s="419"/>
      <c r="N12" s="419"/>
      <c r="O12" s="419"/>
      <c r="P12" s="129"/>
      <c r="Q12" s="129"/>
      <c r="R12" s="129"/>
      <c r="S12" s="129"/>
      <c r="T12" s="129"/>
      <c r="U12" s="129"/>
      <c r="V12" s="129"/>
      <c r="W12" s="129"/>
      <c r="X12" s="129"/>
      <c r="Y12" s="129"/>
      <c r="Z12" s="129"/>
    </row>
    <row r="13" spans="1:28" s="11" customFormat="1" ht="18.75" x14ac:dyDescent="0.2">
      <c r="A13" s="421" t="s">
        <v>4</v>
      </c>
      <c r="B13" s="421"/>
      <c r="C13" s="421"/>
      <c r="D13" s="421"/>
      <c r="E13" s="421"/>
      <c r="F13" s="421"/>
      <c r="G13" s="421"/>
      <c r="H13" s="421"/>
      <c r="I13" s="421"/>
      <c r="J13" s="421"/>
      <c r="K13" s="421"/>
      <c r="L13" s="421"/>
      <c r="M13" s="421"/>
      <c r="N13" s="421"/>
      <c r="O13" s="421"/>
      <c r="P13" s="129"/>
      <c r="Q13" s="129"/>
      <c r="R13" s="129"/>
      <c r="S13" s="129"/>
      <c r="T13" s="129"/>
      <c r="U13" s="129"/>
      <c r="V13" s="129"/>
      <c r="W13" s="129"/>
      <c r="X13" s="129"/>
      <c r="Y13" s="129"/>
      <c r="Z13" s="129"/>
    </row>
    <row r="14" spans="1:28" s="8" customFormat="1" ht="15.75" customHeight="1" x14ac:dyDescent="0.2">
      <c r="A14" s="426"/>
      <c r="B14" s="426"/>
      <c r="C14" s="426"/>
      <c r="D14" s="426"/>
      <c r="E14" s="426"/>
      <c r="F14" s="426"/>
      <c r="G14" s="426"/>
      <c r="H14" s="426"/>
      <c r="I14" s="426"/>
      <c r="J14" s="426"/>
      <c r="K14" s="426"/>
      <c r="L14" s="426"/>
      <c r="M14" s="426"/>
      <c r="N14" s="426"/>
      <c r="O14" s="426"/>
      <c r="P14" s="371"/>
      <c r="Q14" s="371"/>
      <c r="R14" s="371"/>
      <c r="S14" s="371"/>
      <c r="T14" s="371"/>
      <c r="U14" s="371"/>
      <c r="V14" s="371"/>
      <c r="W14" s="371"/>
      <c r="X14" s="371"/>
      <c r="Y14" s="371"/>
      <c r="Z14" s="371"/>
    </row>
    <row r="15" spans="1:28" s="3" customFormat="1" ht="39.75" customHeight="1" x14ac:dyDescent="0.2">
      <c r="A15" s="454"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54"/>
      <c r="C15" s="454"/>
      <c r="D15" s="454"/>
      <c r="E15" s="454"/>
      <c r="F15" s="454"/>
      <c r="G15" s="454"/>
      <c r="H15" s="454"/>
      <c r="I15" s="454"/>
      <c r="J15" s="454"/>
      <c r="K15" s="454"/>
      <c r="L15" s="454"/>
      <c r="M15" s="454"/>
      <c r="N15" s="454"/>
      <c r="O15" s="454"/>
      <c r="P15" s="143"/>
      <c r="Q15" s="143"/>
      <c r="R15" s="143"/>
      <c r="S15" s="143"/>
      <c r="T15" s="143"/>
      <c r="U15" s="143"/>
      <c r="V15" s="143"/>
      <c r="W15" s="143"/>
      <c r="X15" s="143"/>
      <c r="Y15" s="143"/>
      <c r="Z15" s="143"/>
    </row>
    <row r="16" spans="1:28" s="3" customFormat="1" ht="15" customHeight="1" x14ac:dyDescent="0.2">
      <c r="A16" s="421" t="s">
        <v>3</v>
      </c>
      <c r="B16" s="421"/>
      <c r="C16" s="421"/>
      <c r="D16" s="421"/>
      <c r="E16" s="421"/>
      <c r="F16" s="421"/>
      <c r="G16" s="421"/>
      <c r="H16" s="421"/>
      <c r="I16" s="421"/>
      <c r="J16" s="421"/>
      <c r="K16" s="421"/>
      <c r="L16" s="421"/>
      <c r="M16" s="421"/>
      <c r="N16" s="421"/>
      <c r="O16" s="421"/>
      <c r="P16" s="131"/>
      <c r="Q16" s="131"/>
      <c r="R16" s="131"/>
      <c r="S16" s="131"/>
      <c r="T16" s="131"/>
      <c r="U16" s="131"/>
      <c r="V16" s="131"/>
      <c r="W16" s="131"/>
      <c r="X16" s="131"/>
      <c r="Y16" s="131"/>
      <c r="Z16" s="131"/>
    </row>
    <row r="17" spans="1:26" s="3" customFormat="1" ht="15" customHeight="1" x14ac:dyDescent="0.2">
      <c r="A17" s="422"/>
      <c r="B17" s="422"/>
      <c r="C17" s="422"/>
      <c r="D17" s="422"/>
      <c r="E17" s="422"/>
      <c r="F17" s="422"/>
      <c r="G17" s="422"/>
      <c r="H17" s="422"/>
      <c r="I17" s="422"/>
      <c r="J17" s="422"/>
      <c r="K17" s="422"/>
      <c r="L17" s="422"/>
      <c r="M17" s="422"/>
      <c r="N17" s="422"/>
      <c r="O17" s="422"/>
      <c r="P17" s="372"/>
      <c r="Q17" s="372"/>
      <c r="R17" s="372"/>
      <c r="S17" s="372"/>
      <c r="T17" s="372"/>
      <c r="U17" s="372"/>
      <c r="V17" s="372"/>
      <c r="W17" s="372"/>
    </row>
    <row r="18" spans="1:26" s="3" customFormat="1" ht="91.5" customHeight="1" x14ac:dyDescent="0.2">
      <c r="A18" s="467" t="s">
        <v>430</v>
      </c>
      <c r="B18" s="467"/>
      <c r="C18" s="467"/>
      <c r="D18" s="467"/>
      <c r="E18" s="467"/>
      <c r="F18" s="467"/>
      <c r="G18" s="467"/>
      <c r="H18" s="467"/>
      <c r="I18" s="467"/>
      <c r="J18" s="467"/>
      <c r="K18" s="467"/>
      <c r="L18" s="467"/>
      <c r="M18" s="467"/>
      <c r="N18" s="467"/>
      <c r="O18" s="467"/>
      <c r="P18" s="6"/>
      <c r="Q18" s="6"/>
      <c r="R18" s="6"/>
      <c r="S18" s="6"/>
      <c r="T18" s="6"/>
      <c r="U18" s="6"/>
      <c r="V18" s="6"/>
      <c r="W18" s="6"/>
      <c r="X18" s="6"/>
      <c r="Y18" s="6"/>
      <c r="Z18" s="6"/>
    </row>
    <row r="19" spans="1:26" s="3" customFormat="1" ht="78" customHeight="1" x14ac:dyDescent="0.2">
      <c r="A19" s="463" t="s">
        <v>2</v>
      </c>
      <c r="B19" s="463" t="s">
        <v>81</v>
      </c>
      <c r="C19" s="463" t="s">
        <v>80</v>
      </c>
      <c r="D19" s="463" t="s">
        <v>72</v>
      </c>
      <c r="E19" s="464" t="s">
        <v>79</v>
      </c>
      <c r="F19" s="465"/>
      <c r="G19" s="465"/>
      <c r="H19" s="465"/>
      <c r="I19" s="466"/>
      <c r="J19" s="463" t="s">
        <v>78</v>
      </c>
      <c r="K19" s="463"/>
      <c r="L19" s="463"/>
      <c r="M19" s="463"/>
      <c r="N19" s="463"/>
      <c r="O19" s="463"/>
      <c r="P19" s="372"/>
      <c r="Q19" s="372"/>
      <c r="R19" s="372"/>
      <c r="S19" s="372"/>
      <c r="T19" s="372"/>
      <c r="U19" s="372"/>
      <c r="V19" s="372"/>
      <c r="W19" s="372"/>
    </row>
    <row r="20" spans="1:26" s="3" customFormat="1" ht="51" customHeight="1" x14ac:dyDescent="0.2">
      <c r="A20" s="463"/>
      <c r="B20" s="463"/>
      <c r="C20" s="463"/>
      <c r="D20" s="463"/>
      <c r="E20" s="374" t="s">
        <v>77</v>
      </c>
      <c r="F20" s="374" t="s">
        <v>76</v>
      </c>
      <c r="G20" s="374" t="s">
        <v>75</v>
      </c>
      <c r="H20" s="374" t="s">
        <v>74</v>
      </c>
      <c r="I20" s="374" t="s">
        <v>73</v>
      </c>
      <c r="J20" s="374">
        <v>2023</v>
      </c>
      <c r="K20" s="374">
        <v>2024</v>
      </c>
      <c r="L20" s="374">
        <v>2025</v>
      </c>
      <c r="M20" s="374">
        <v>2026</v>
      </c>
      <c r="N20" s="374">
        <v>2027</v>
      </c>
      <c r="O20" s="374">
        <v>2028</v>
      </c>
      <c r="P20" s="31"/>
      <c r="Q20" s="31"/>
      <c r="R20" s="31"/>
      <c r="S20" s="31"/>
      <c r="T20" s="31"/>
      <c r="U20" s="31"/>
      <c r="V20" s="31"/>
      <c r="W20" s="31"/>
      <c r="X20" s="30"/>
      <c r="Y20" s="30"/>
      <c r="Z20" s="30"/>
    </row>
    <row r="21" spans="1:26" s="3" customFormat="1" ht="16.5" customHeight="1" x14ac:dyDescent="0.2">
      <c r="A21" s="375">
        <v>1</v>
      </c>
      <c r="B21" s="376">
        <v>2</v>
      </c>
      <c r="C21" s="375">
        <v>3</v>
      </c>
      <c r="D21" s="376">
        <v>4</v>
      </c>
      <c r="E21" s="375">
        <v>5</v>
      </c>
      <c r="F21" s="376">
        <v>6</v>
      </c>
      <c r="G21" s="375">
        <v>7</v>
      </c>
      <c r="H21" s="376">
        <v>8</v>
      </c>
      <c r="I21" s="375">
        <v>9</v>
      </c>
      <c r="J21" s="376">
        <v>10</v>
      </c>
      <c r="K21" s="375">
        <v>11</v>
      </c>
      <c r="L21" s="376">
        <v>12</v>
      </c>
      <c r="M21" s="375">
        <v>13</v>
      </c>
      <c r="N21" s="376">
        <v>14</v>
      </c>
      <c r="O21" s="375">
        <v>15</v>
      </c>
      <c r="P21" s="31"/>
      <c r="Q21" s="31"/>
      <c r="R21" s="31"/>
      <c r="S21" s="31"/>
      <c r="T21" s="31"/>
      <c r="U21" s="31"/>
      <c r="V21" s="31"/>
      <c r="W21" s="31"/>
      <c r="X21" s="30"/>
      <c r="Y21" s="30"/>
      <c r="Z21" s="30"/>
    </row>
    <row r="22" spans="1:26" s="3" customFormat="1" ht="33" customHeight="1" x14ac:dyDescent="0.2">
      <c r="A22" s="377" t="s">
        <v>61</v>
      </c>
      <c r="B22" s="378">
        <v>2025</v>
      </c>
      <c r="C22" s="379">
        <v>0</v>
      </c>
      <c r="D22" s="379">
        <v>0</v>
      </c>
      <c r="E22" s="379">
        <v>0</v>
      </c>
      <c r="F22" s="379">
        <v>0</v>
      </c>
      <c r="G22" s="379">
        <v>0</v>
      </c>
      <c r="H22" s="379">
        <v>0</v>
      </c>
      <c r="I22" s="379">
        <v>0</v>
      </c>
      <c r="J22" s="380">
        <v>0</v>
      </c>
      <c r="K22" s="380">
        <v>0</v>
      </c>
      <c r="L22" s="380">
        <v>0</v>
      </c>
      <c r="M22" s="380">
        <v>0</v>
      </c>
      <c r="N22" s="380">
        <v>0</v>
      </c>
      <c r="O22" s="380">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topLeftCell="A73" zoomScale="80" zoomScaleNormal="80" workbookViewId="0">
      <selection activeCell="D96" sqref="D96"/>
    </sheetView>
  </sheetViews>
  <sheetFormatPr defaultColWidth="9.140625" defaultRowHeight="15.75" x14ac:dyDescent="0.2"/>
  <cols>
    <col min="1" max="1" width="61.7109375" style="149" customWidth="1"/>
    <col min="2" max="2" width="18.5703125" style="144" customWidth="1"/>
    <col min="3" max="13" width="16.85546875" style="144" customWidth="1"/>
    <col min="14" max="33" width="16.85546875" style="144" hidden="1" customWidth="1"/>
    <col min="34" max="34" width="13.140625" style="145" hidden="1" customWidth="1"/>
    <col min="35" max="36" width="13.28515625" style="145" hidden="1" customWidth="1"/>
    <col min="37" max="38" width="0" style="145" hidden="1" customWidth="1"/>
    <col min="39" max="238" width="9.140625" style="145"/>
    <col min="239" max="239" width="61.7109375" style="145" customWidth="1"/>
    <col min="240" max="240" width="18.5703125" style="145" customWidth="1"/>
    <col min="241" max="280" width="16.85546875" style="145" customWidth="1"/>
    <col min="281" max="282" width="18.5703125" style="145" customWidth="1"/>
    <col min="283" max="283" width="21.7109375" style="145" customWidth="1"/>
    <col min="284" max="494" width="9.140625" style="145"/>
    <col min="495" max="495" width="61.7109375" style="145" customWidth="1"/>
    <col min="496" max="496" width="18.5703125" style="145" customWidth="1"/>
    <col min="497" max="536" width="16.85546875" style="145" customWidth="1"/>
    <col min="537" max="538" width="18.5703125" style="145" customWidth="1"/>
    <col min="539" max="539" width="21.7109375" style="145" customWidth="1"/>
    <col min="540" max="750" width="9.140625" style="145"/>
    <col min="751" max="751" width="61.7109375" style="145" customWidth="1"/>
    <col min="752" max="752" width="18.5703125" style="145" customWidth="1"/>
    <col min="753" max="792" width="16.85546875" style="145" customWidth="1"/>
    <col min="793" max="794" width="18.5703125" style="145" customWidth="1"/>
    <col min="795" max="795" width="21.7109375" style="145" customWidth="1"/>
    <col min="796" max="1006" width="9.140625" style="145"/>
    <col min="1007" max="1007" width="61.7109375" style="145" customWidth="1"/>
    <col min="1008" max="1008" width="18.5703125" style="145" customWidth="1"/>
    <col min="1009" max="1048" width="16.85546875" style="145" customWidth="1"/>
    <col min="1049" max="1050" width="18.5703125" style="145" customWidth="1"/>
    <col min="1051" max="1051" width="21.7109375" style="145" customWidth="1"/>
    <col min="1052" max="1262" width="9.140625" style="145"/>
    <col min="1263" max="1263" width="61.7109375" style="145" customWidth="1"/>
    <col min="1264" max="1264" width="18.5703125" style="145" customWidth="1"/>
    <col min="1265" max="1304" width="16.85546875" style="145" customWidth="1"/>
    <col min="1305" max="1306" width="18.5703125" style="145" customWidth="1"/>
    <col min="1307" max="1307" width="21.7109375" style="145" customWidth="1"/>
    <col min="1308" max="1518" width="9.140625" style="145"/>
    <col min="1519" max="1519" width="61.7109375" style="145" customWidth="1"/>
    <col min="1520" max="1520" width="18.5703125" style="145" customWidth="1"/>
    <col min="1521" max="1560" width="16.85546875" style="145" customWidth="1"/>
    <col min="1561" max="1562" width="18.5703125" style="145" customWidth="1"/>
    <col min="1563" max="1563" width="21.7109375" style="145" customWidth="1"/>
    <col min="1564" max="1774" width="9.140625" style="145"/>
    <col min="1775" max="1775" width="61.7109375" style="145" customWidth="1"/>
    <col min="1776" max="1776" width="18.5703125" style="145" customWidth="1"/>
    <col min="1777" max="1816" width="16.85546875" style="145" customWidth="1"/>
    <col min="1817" max="1818" width="18.5703125" style="145" customWidth="1"/>
    <col min="1819" max="1819" width="21.7109375" style="145" customWidth="1"/>
    <col min="1820" max="2030" width="9.140625" style="145"/>
    <col min="2031" max="2031" width="61.7109375" style="145" customWidth="1"/>
    <col min="2032" max="2032" width="18.5703125" style="145" customWidth="1"/>
    <col min="2033" max="2072" width="16.85546875" style="145" customWidth="1"/>
    <col min="2073" max="2074" width="18.5703125" style="145" customWidth="1"/>
    <col min="2075" max="2075" width="21.7109375" style="145" customWidth="1"/>
    <col min="2076" max="2286" width="9.140625" style="145"/>
    <col min="2287" max="2287" width="61.7109375" style="145" customWidth="1"/>
    <col min="2288" max="2288" width="18.5703125" style="145" customWidth="1"/>
    <col min="2289" max="2328" width="16.85546875" style="145" customWidth="1"/>
    <col min="2329" max="2330" width="18.5703125" style="145" customWidth="1"/>
    <col min="2331" max="2331" width="21.7109375" style="145" customWidth="1"/>
    <col min="2332" max="2542" width="9.140625" style="145"/>
    <col min="2543" max="2543" width="61.7109375" style="145" customWidth="1"/>
    <col min="2544" max="2544" width="18.5703125" style="145" customWidth="1"/>
    <col min="2545" max="2584" width="16.85546875" style="145" customWidth="1"/>
    <col min="2585" max="2586" width="18.5703125" style="145" customWidth="1"/>
    <col min="2587" max="2587" width="21.7109375" style="145" customWidth="1"/>
    <col min="2588" max="2798" width="9.140625" style="145"/>
    <col min="2799" max="2799" width="61.7109375" style="145" customWidth="1"/>
    <col min="2800" max="2800" width="18.5703125" style="145" customWidth="1"/>
    <col min="2801" max="2840" width="16.85546875" style="145" customWidth="1"/>
    <col min="2841" max="2842" width="18.5703125" style="145" customWidth="1"/>
    <col min="2843" max="2843" width="21.7109375" style="145" customWidth="1"/>
    <col min="2844" max="3054" width="9.140625" style="145"/>
    <col min="3055" max="3055" width="61.7109375" style="145" customWidth="1"/>
    <col min="3056" max="3056" width="18.5703125" style="145" customWidth="1"/>
    <col min="3057" max="3096" width="16.85546875" style="145" customWidth="1"/>
    <col min="3097" max="3098" width="18.5703125" style="145" customWidth="1"/>
    <col min="3099" max="3099" width="21.7109375" style="145" customWidth="1"/>
    <col min="3100" max="3310" width="9.140625" style="145"/>
    <col min="3311" max="3311" width="61.7109375" style="145" customWidth="1"/>
    <col min="3312" max="3312" width="18.5703125" style="145" customWidth="1"/>
    <col min="3313" max="3352" width="16.85546875" style="145" customWidth="1"/>
    <col min="3353" max="3354" width="18.5703125" style="145" customWidth="1"/>
    <col min="3355" max="3355" width="21.7109375" style="145" customWidth="1"/>
    <col min="3356" max="3566" width="9.140625" style="145"/>
    <col min="3567" max="3567" width="61.7109375" style="145" customWidth="1"/>
    <col min="3568" max="3568" width="18.5703125" style="145" customWidth="1"/>
    <col min="3569" max="3608" width="16.85546875" style="145" customWidth="1"/>
    <col min="3609" max="3610" width="18.5703125" style="145" customWidth="1"/>
    <col min="3611" max="3611" width="21.7109375" style="145" customWidth="1"/>
    <col min="3612" max="3822" width="9.140625" style="145"/>
    <col min="3823" max="3823" width="61.7109375" style="145" customWidth="1"/>
    <col min="3824" max="3824" width="18.5703125" style="145" customWidth="1"/>
    <col min="3825" max="3864" width="16.85546875" style="145" customWidth="1"/>
    <col min="3865" max="3866" width="18.5703125" style="145" customWidth="1"/>
    <col min="3867" max="3867" width="21.7109375" style="145" customWidth="1"/>
    <col min="3868" max="4078" width="9.140625" style="145"/>
    <col min="4079" max="4079" width="61.7109375" style="145" customWidth="1"/>
    <col min="4080" max="4080" width="18.5703125" style="145" customWidth="1"/>
    <col min="4081" max="4120" width="16.85546875" style="145" customWidth="1"/>
    <col min="4121" max="4122" width="18.5703125" style="145" customWidth="1"/>
    <col min="4123" max="4123" width="21.7109375" style="145" customWidth="1"/>
    <col min="4124" max="4334" width="9.140625" style="145"/>
    <col min="4335" max="4335" width="61.7109375" style="145" customWidth="1"/>
    <col min="4336" max="4336" width="18.5703125" style="145" customWidth="1"/>
    <col min="4337" max="4376" width="16.85546875" style="145" customWidth="1"/>
    <col min="4377" max="4378" width="18.5703125" style="145" customWidth="1"/>
    <col min="4379" max="4379" width="21.7109375" style="145" customWidth="1"/>
    <col min="4380" max="4590" width="9.140625" style="145"/>
    <col min="4591" max="4591" width="61.7109375" style="145" customWidth="1"/>
    <col min="4592" max="4592" width="18.5703125" style="145" customWidth="1"/>
    <col min="4593" max="4632" width="16.85546875" style="145" customWidth="1"/>
    <col min="4633" max="4634" width="18.5703125" style="145" customWidth="1"/>
    <col min="4635" max="4635" width="21.7109375" style="145" customWidth="1"/>
    <col min="4636" max="4846" width="9.140625" style="145"/>
    <col min="4847" max="4847" width="61.7109375" style="145" customWidth="1"/>
    <col min="4848" max="4848" width="18.5703125" style="145" customWidth="1"/>
    <col min="4849" max="4888" width="16.85546875" style="145" customWidth="1"/>
    <col min="4889" max="4890" width="18.5703125" style="145" customWidth="1"/>
    <col min="4891" max="4891" width="21.7109375" style="145" customWidth="1"/>
    <col min="4892" max="5102" width="9.140625" style="145"/>
    <col min="5103" max="5103" width="61.7109375" style="145" customWidth="1"/>
    <col min="5104" max="5104" width="18.5703125" style="145" customWidth="1"/>
    <col min="5105" max="5144" width="16.85546875" style="145" customWidth="1"/>
    <col min="5145" max="5146" width="18.5703125" style="145" customWidth="1"/>
    <col min="5147" max="5147" width="21.7109375" style="145" customWidth="1"/>
    <col min="5148" max="5358" width="9.140625" style="145"/>
    <col min="5359" max="5359" width="61.7109375" style="145" customWidth="1"/>
    <col min="5360" max="5360" width="18.5703125" style="145" customWidth="1"/>
    <col min="5361" max="5400" width="16.85546875" style="145" customWidth="1"/>
    <col min="5401" max="5402" width="18.5703125" style="145" customWidth="1"/>
    <col min="5403" max="5403" width="21.7109375" style="145" customWidth="1"/>
    <col min="5404" max="5614" width="9.140625" style="145"/>
    <col min="5615" max="5615" width="61.7109375" style="145" customWidth="1"/>
    <col min="5616" max="5616" width="18.5703125" style="145" customWidth="1"/>
    <col min="5617" max="5656" width="16.85546875" style="145" customWidth="1"/>
    <col min="5657" max="5658" width="18.5703125" style="145" customWidth="1"/>
    <col min="5659" max="5659" width="21.7109375" style="145" customWidth="1"/>
    <col min="5660" max="5870" width="9.140625" style="145"/>
    <col min="5871" max="5871" width="61.7109375" style="145" customWidth="1"/>
    <col min="5872" max="5872" width="18.5703125" style="145" customWidth="1"/>
    <col min="5873" max="5912" width="16.85546875" style="145" customWidth="1"/>
    <col min="5913" max="5914" width="18.5703125" style="145" customWidth="1"/>
    <col min="5915" max="5915" width="21.7109375" style="145" customWidth="1"/>
    <col min="5916" max="6126" width="9.140625" style="145"/>
    <col min="6127" max="6127" width="61.7109375" style="145" customWidth="1"/>
    <col min="6128" max="6128" width="18.5703125" style="145" customWidth="1"/>
    <col min="6129" max="6168" width="16.85546875" style="145" customWidth="1"/>
    <col min="6169" max="6170" width="18.5703125" style="145" customWidth="1"/>
    <col min="6171" max="6171" width="21.7109375" style="145" customWidth="1"/>
    <col min="6172" max="6382" width="9.140625" style="145"/>
    <col min="6383" max="6383" width="61.7109375" style="145" customWidth="1"/>
    <col min="6384" max="6384" width="18.5703125" style="145" customWidth="1"/>
    <col min="6385" max="6424" width="16.85546875" style="145" customWidth="1"/>
    <col min="6425" max="6426" width="18.5703125" style="145" customWidth="1"/>
    <col min="6427" max="6427" width="21.7109375" style="145" customWidth="1"/>
    <col min="6428" max="6638" width="9.140625" style="145"/>
    <col min="6639" max="6639" width="61.7109375" style="145" customWidth="1"/>
    <col min="6640" max="6640" width="18.5703125" style="145" customWidth="1"/>
    <col min="6641" max="6680" width="16.85546875" style="145" customWidth="1"/>
    <col min="6681" max="6682" width="18.5703125" style="145" customWidth="1"/>
    <col min="6683" max="6683" width="21.7109375" style="145" customWidth="1"/>
    <col min="6684" max="6894" width="9.140625" style="145"/>
    <col min="6895" max="6895" width="61.7109375" style="145" customWidth="1"/>
    <col min="6896" max="6896" width="18.5703125" style="145" customWidth="1"/>
    <col min="6897" max="6936" width="16.85546875" style="145" customWidth="1"/>
    <col min="6937" max="6938" width="18.5703125" style="145" customWidth="1"/>
    <col min="6939" max="6939" width="21.7109375" style="145" customWidth="1"/>
    <col min="6940" max="7150" width="9.140625" style="145"/>
    <col min="7151" max="7151" width="61.7109375" style="145" customWidth="1"/>
    <col min="7152" max="7152" width="18.5703125" style="145" customWidth="1"/>
    <col min="7153" max="7192" width="16.85546875" style="145" customWidth="1"/>
    <col min="7193" max="7194" width="18.5703125" style="145" customWidth="1"/>
    <col min="7195" max="7195" width="21.7109375" style="145" customWidth="1"/>
    <col min="7196" max="7406" width="9.140625" style="145"/>
    <col min="7407" max="7407" width="61.7109375" style="145" customWidth="1"/>
    <col min="7408" max="7408" width="18.5703125" style="145" customWidth="1"/>
    <col min="7409" max="7448" width="16.85546875" style="145" customWidth="1"/>
    <col min="7449" max="7450" width="18.5703125" style="145" customWidth="1"/>
    <col min="7451" max="7451" width="21.7109375" style="145" customWidth="1"/>
    <col min="7452" max="7662" width="9.140625" style="145"/>
    <col min="7663" max="7663" width="61.7109375" style="145" customWidth="1"/>
    <col min="7664" max="7664" width="18.5703125" style="145" customWidth="1"/>
    <col min="7665" max="7704" width="16.85546875" style="145" customWidth="1"/>
    <col min="7705" max="7706" width="18.5703125" style="145" customWidth="1"/>
    <col min="7707" max="7707" width="21.7109375" style="145" customWidth="1"/>
    <col min="7708" max="7918" width="9.140625" style="145"/>
    <col min="7919" max="7919" width="61.7109375" style="145" customWidth="1"/>
    <col min="7920" max="7920" width="18.5703125" style="145" customWidth="1"/>
    <col min="7921" max="7960" width="16.85546875" style="145" customWidth="1"/>
    <col min="7961" max="7962" width="18.5703125" style="145" customWidth="1"/>
    <col min="7963" max="7963" width="21.7109375" style="145" customWidth="1"/>
    <col min="7964" max="8174" width="9.140625" style="145"/>
    <col min="8175" max="8175" width="61.7109375" style="145" customWidth="1"/>
    <col min="8176" max="8176" width="18.5703125" style="145" customWidth="1"/>
    <col min="8177" max="8216" width="16.85546875" style="145" customWidth="1"/>
    <col min="8217" max="8218" width="18.5703125" style="145" customWidth="1"/>
    <col min="8219" max="8219" width="21.7109375" style="145" customWidth="1"/>
    <col min="8220" max="8430" width="9.140625" style="145"/>
    <col min="8431" max="8431" width="61.7109375" style="145" customWidth="1"/>
    <col min="8432" max="8432" width="18.5703125" style="145" customWidth="1"/>
    <col min="8433" max="8472" width="16.85546875" style="145" customWidth="1"/>
    <col min="8473" max="8474" width="18.5703125" style="145" customWidth="1"/>
    <col min="8475" max="8475" width="21.7109375" style="145" customWidth="1"/>
    <col min="8476" max="8686" width="9.140625" style="145"/>
    <col min="8687" max="8687" width="61.7109375" style="145" customWidth="1"/>
    <col min="8688" max="8688" width="18.5703125" style="145" customWidth="1"/>
    <col min="8689" max="8728" width="16.85546875" style="145" customWidth="1"/>
    <col min="8729" max="8730" width="18.5703125" style="145" customWidth="1"/>
    <col min="8731" max="8731" width="21.7109375" style="145" customWidth="1"/>
    <col min="8732" max="8942" width="9.140625" style="145"/>
    <col min="8943" max="8943" width="61.7109375" style="145" customWidth="1"/>
    <col min="8944" max="8944" width="18.5703125" style="145" customWidth="1"/>
    <col min="8945" max="8984" width="16.85546875" style="145" customWidth="1"/>
    <col min="8985" max="8986" width="18.5703125" style="145" customWidth="1"/>
    <col min="8987" max="8987" width="21.7109375" style="145" customWidth="1"/>
    <col min="8988" max="9198" width="9.140625" style="145"/>
    <col min="9199" max="9199" width="61.7109375" style="145" customWidth="1"/>
    <col min="9200" max="9200" width="18.5703125" style="145" customWidth="1"/>
    <col min="9201" max="9240" width="16.85546875" style="145" customWidth="1"/>
    <col min="9241" max="9242" width="18.5703125" style="145" customWidth="1"/>
    <col min="9243" max="9243" width="21.7109375" style="145" customWidth="1"/>
    <col min="9244" max="9454" width="9.140625" style="145"/>
    <col min="9455" max="9455" width="61.7109375" style="145" customWidth="1"/>
    <col min="9456" max="9456" width="18.5703125" style="145" customWidth="1"/>
    <col min="9457" max="9496" width="16.85546875" style="145" customWidth="1"/>
    <col min="9497" max="9498" width="18.5703125" style="145" customWidth="1"/>
    <col min="9499" max="9499" width="21.7109375" style="145" customWidth="1"/>
    <col min="9500" max="9710" width="9.140625" style="145"/>
    <col min="9711" max="9711" width="61.7109375" style="145" customWidth="1"/>
    <col min="9712" max="9712" width="18.5703125" style="145" customWidth="1"/>
    <col min="9713" max="9752" width="16.85546875" style="145" customWidth="1"/>
    <col min="9753" max="9754" width="18.5703125" style="145" customWidth="1"/>
    <col min="9755" max="9755" width="21.7109375" style="145" customWidth="1"/>
    <col min="9756" max="9966" width="9.140625" style="145"/>
    <col min="9967" max="9967" width="61.7109375" style="145" customWidth="1"/>
    <col min="9968" max="9968" width="18.5703125" style="145" customWidth="1"/>
    <col min="9969" max="10008" width="16.85546875" style="145" customWidth="1"/>
    <col min="10009" max="10010" width="18.5703125" style="145" customWidth="1"/>
    <col min="10011" max="10011" width="21.7109375" style="145" customWidth="1"/>
    <col min="10012" max="10222" width="9.140625" style="145"/>
    <col min="10223" max="10223" width="61.7109375" style="145" customWidth="1"/>
    <col min="10224" max="10224" width="18.5703125" style="145" customWidth="1"/>
    <col min="10225" max="10264" width="16.85546875" style="145" customWidth="1"/>
    <col min="10265" max="10266" width="18.5703125" style="145" customWidth="1"/>
    <col min="10267" max="10267" width="21.7109375" style="145" customWidth="1"/>
    <col min="10268" max="10478" width="9.140625" style="145"/>
    <col min="10479" max="10479" width="61.7109375" style="145" customWidth="1"/>
    <col min="10480" max="10480" width="18.5703125" style="145" customWidth="1"/>
    <col min="10481" max="10520" width="16.85546875" style="145" customWidth="1"/>
    <col min="10521" max="10522" width="18.5703125" style="145" customWidth="1"/>
    <col min="10523" max="10523" width="21.7109375" style="145" customWidth="1"/>
    <col min="10524" max="10734" width="9.140625" style="145"/>
    <col min="10735" max="10735" width="61.7109375" style="145" customWidth="1"/>
    <col min="10736" max="10736" width="18.5703125" style="145" customWidth="1"/>
    <col min="10737" max="10776" width="16.85546875" style="145" customWidth="1"/>
    <col min="10777" max="10778" width="18.5703125" style="145" customWidth="1"/>
    <col min="10779" max="10779" width="21.7109375" style="145" customWidth="1"/>
    <col min="10780" max="10990" width="9.140625" style="145"/>
    <col min="10991" max="10991" width="61.7109375" style="145" customWidth="1"/>
    <col min="10992" max="10992" width="18.5703125" style="145" customWidth="1"/>
    <col min="10993" max="11032" width="16.85546875" style="145" customWidth="1"/>
    <col min="11033" max="11034" width="18.5703125" style="145" customWidth="1"/>
    <col min="11035" max="11035" width="21.7109375" style="145" customWidth="1"/>
    <col min="11036" max="11246" width="9.140625" style="145"/>
    <col min="11247" max="11247" width="61.7109375" style="145" customWidth="1"/>
    <col min="11248" max="11248" width="18.5703125" style="145" customWidth="1"/>
    <col min="11249" max="11288" width="16.85546875" style="145" customWidth="1"/>
    <col min="11289" max="11290" width="18.5703125" style="145" customWidth="1"/>
    <col min="11291" max="11291" width="21.7109375" style="145" customWidth="1"/>
    <col min="11292" max="11502" width="9.140625" style="145"/>
    <col min="11503" max="11503" width="61.7109375" style="145" customWidth="1"/>
    <col min="11504" max="11504" width="18.5703125" style="145" customWidth="1"/>
    <col min="11505" max="11544" width="16.85546875" style="145" customWidth="1"/>
    <col min="11545" max="11546" width="18.5703125" style="145" customWidth="1"/>
    <col min="11547" max="11547" width="21.7109375" style="145" customWidth="1"/>
    <col min="11548" max="11758" width="9.140625" style="145"/>
    <col min="11759" max="11759" width="61.7109375" style="145" customWidth="1"/>
    <col min="11760" max="11760" width="18.5703125" style="145" customWidth="1"/>
    <col min="11761" max="11800" width="16.85546875" style="145" customWidth="1"/>
    <col min="11801" max="11802" width="18.5703125" style="145" customWidth="1"/>
    <col min="11803" max="11803" width="21.7109375" style="145" customWidth="1"/>
    <col min="11804" max="12014" width="9.140625" style="145"/>
    <col min="12015" max="12015" width="61.7109375" style="145" customWidth="1"/>
    <col min="12016" max="12016" width="18.5703125" style="145" customWidth="1"/>
    <col min="12017" max="12056" width="16.85546875" style="145" customWidth="1"/>
    <col min="12057" max="12058" width="18.5703125" style="145" customWidth="1"/>
    <col min="12059" max="12059" width="21.7109375" style="145" customWidth="1"/>
    <col min="12060" max="12270" width="9.140625" style="145"/>
    <col min="12271" max="12271" width="61.7109375" style="145" customWidth="1"/>
    <col min="12272" max="12272" width="18.5703125" style="145" customWidth="1"/>
    <col min="12273" max="12312" width="16.85546875" style="145" customWidth="1"/>
    <col min="12313" max="12314" width="18.5703125" style="145" customWidth="1"/>
    <col min="12315" max="12315" width="21.7109375" style="145" customWidth="1"/>
    <col min="12316" max="12526" width="9.140625" style="145"/>
    <col min="12527" max="12527" width="61.7109375" style="145" customWidth="1"/>
    <col min="12528" max="12528" width="18.5703125" style="145" customWidth="1"/>
    <col min="12529" max="12568" width="16.85546875" style="145" customWidth="1"/>
    <col min="12569" max="12570" width="18.5703125" style="145" customWidth="1"/>
    <col min="12571" max="12571" width="21.7109375" style="145" customWidth="1"/>
    <col min="12572" max="12782" width="9.140625" style="145"/>
    <col min="12783" max="12783" width="61.7109375" style="145" customWidth="1"/>
    <col min="12784" max="12784" width="18.5703125" style="145" customWidth="1"/>
    <col min="12785" max="12824" width="16.85546875" style="145" customWidth="1"/>
    <col min="12825" max="12826" width="18.5703125" style="145" customWidth="1"/>
    <col min="12827" max="12827" width="21.7109375" style="145" customWidth="1"/>
    <col min="12828" max="13038" width="9.140625" style="145"/>
    <col min="13039" max="13039" width="61.7109375" style="145" customWidth="1"/>
    <col min="13040" max="13040" width="18.5703125" style="145" customWidth="1"/>
    <col min="13041" max="13080" width="16.85546875" style="145" customWidth="1"/>
    <col min="13081" max="13082" width="18.5703125" style="145" customWidth="1"/>
    <col min="13083" max="13083" width="21.7109375" style="145" customWidth="1"/>
    <col min="13084" max="13294" width="9.140625" style="145"/>
    <col min="13295" max="13295" width="61.7109375" style="145" customWidth="1"/>
    <col min="13296" max="13296" width="18.5703125" style="145" customWidth="1"/>
    <col min="13297" max="13336" width="16.85546875" style="145" customWidth="1"/>
    <col min="13337" max="13338" width="18.5703125" style="145" customWidth="1"/>
    <col min="13339" max="13339" width="21.7109375" style="145" customWidth="1"/>
    <col min="13340" max="13550" width="9.140625" style="145"/>
    <col min="13551" max="13551" width="61.7109375" style="145" customWidth="1"/>
    <col min="13552" max="13552" width="18.5703125" style="145" customWidth="1"/>
    <col min="13553" max="13592" width="16.85546875" style="145" customWidth="1"/>
    <col min="13593" max="13594" width="18.5703125" style="145" customWidth="1"/>
    <col min="13595" max="13595" width="21.7109375" style="145" customWidth="1"/>
    <col min="13596" max="13806" width="9.140625" style="145"/>
    <col min="13807" max="13807" width="61.7109375" style="145" customWidth="1"/>
    <col min="13808" max="13808" width="18.5703125" style="145" customWidth="1"/>
    <col min="13809" max="13848" width="16.85546875" style="145" customWidth="1"/>
    <col min="13849" max="13850" width="18.5703125" style="145" customWidth="1"/>
    <col min="13851" max="13851" width="21.7109375" style="145" customWidth="1"/>
    <col min="13852" max="14062" width="9.140625" style="145"/>
    <col min="14063" max="14063" width="61.7109375" style="145" customWidth="1"/>
    <col min="14064" max="14064" width="18.5703125" style="145" customWidth="1"/>
    <col min="14065" max="14104" width="16.85546875" style="145" customWidth="1"/>
    <col min="14105" max="14106" width="18.5703125" style="145" customWidth="1"/>
    <col min="14107" max="14107" width="21.7109375" style="145" customWidth="1"/>
    <col min="14108" max="14318" width="9.140625" style="145"/>
    <col min="14319" max="14319" width="61.7109375" style="145" customWidth="1"/>
    <col min="14320" max="14320" width="18.5703125" style="145" customWidth="1"/>
    <col min="14321" max="14360" width="16.85546875" style="145" customWidth="1"/>
    <col min="14361" max="14362" width="18.5703125" style="145" customWidth="1"/>
    <col min="14363" max="14363" width="21.7109375" style="145" customWidth="1"/>
    <col min="14364" max="14574" width="9.140625" style="145"/>
    <col min="14575" max="14575" width="61.7109375" style="145" customWidth="1"/>
    <col min="14576" max="14576" width="18.5703125" style="145" customWidth="1"/>
    <col min="14577" max="14616" width="16.85546875" style="145" customWidth="1"/>
    <col min="14617" max="14618" width="18.5703125" style="145" customWidth="1"/>
    <col min="14619" max="14619" width="21.7109375" style="145" customWidth="1"/>
    <col min="14620" max="14830" width="9.140625" style="145"/>
    <col min="14831" max="14831" width="61.7109375" style="145" customWidth="1"/>
    <col min="14832" max="14832" width="18.5703125" style="145" customWidth="1"/>
    <col min="14833" max="14872" width="16.85546875" style="145" customWidth="1"/>
    <col min="14873" max="14874" width="18.5703125" style="145" customWidth="1"/>
    <col min="14875" max="14875" width="21.7109375" style="145" customWidth="1"/>
    <col min="14876" max="15086" width="9.140625" style="145"/>
    <col min="15087" max="15087" width="61.7109375" style="145" customWidth="1"/>
    <col min="15088" max="15088" width="18.5703125" style="145" customWidth="1"/>
    <col min="15089" max="15128" width="16.85546875" style="145" customWidth="1"/>
    <col min="15129" max="15130" width="18.5703125" style="145" customWidth="1"/>
    <col min="15131" max="15131" width="21.7109375" style="145" customWidth="1"/>
    <col min="15132" max="15342" width="9.140625" style="145"/>
    <col min="15343" max="15343" width="61.7109375" style="145" customWidth="1"/>
    <col min="15344" max="15344" width="18.5703125" style="145" customWidth="1"/>
    <col min="15345" max="15384" width="16.85546875" style="145" customWidth="1"/>
    <col min="15385" max="15386" width="18.5703125" style="145" customWidth="1"/>
    <col min="15387" max="15387" width="21.7109375" style="145" customWidth="1"/>
    <col min="15388" max="15598" width="9.140625" style="145"/>
    <col min="15599" max="15599" width="61.7109375" style="145" customWidth="1"/>
    <col min="15600" max="15600" width="18.5703125" style="145" customWidth="1"/>
    <col min="15601" max="15640" width="16.85546875" style="145" customWidth="1"/>
    <col min="15641" max="15642" width="18.5703125" style="145" customWidth="1"/>
    <col min="15643" max="15643" width="21.7109375" style="145" customWidth="1"/>
    <col min="15644" max="15854" width="9.140625" style="145"/>
    <col min="15855" max="15855" width="61.7109375" style="145" customWidth="1"/>
    <col min="15856" max="15856" width="18.5703125" style="145" customWidth="1"/>
    <col min="15857" max="15896" width="16.85546875" style="145" customWidth="1"/>
    <col min="15897" max="15898" width="18.5703125" style="145" customWidth="1"/>
    <col min="15899" max="15899" width="21.7109375" style="145" customWidth="1"/>
    <col min="15900" max="16110" width="9.140625" style="145"/>
    <col min="16111" max="16111" width="61.7109375" style="145" customWidth="1"/>
    <col min="16112" max="16112" width="18.5703125" style="145" customWidth="1"/>
    <col min="16113" max="16152" width="16.85546875" style="145" customWidth="1"/>
    <col min="16153" max="16154" width="18.5703125" style="145" customWidth="1"/>
    <col min="16155" max="16155" width="21.7109375" style="145" customWidth="1"/>
    <col min="16156" max="16384" width="9.140625" style="145"/>
  </cols>
  <sheetData>
    <row r="1" spans="1:33"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5"/>
      <c r="F3" s="145"/>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0" t="str">
        <f>'1. паспорт местоположение'!A5:C5</f>
        <v>Год раскрытия информации: 2025 год</v>
      </c>
      <c r="B5" s="470"/>
      <c r="C5" s="470"/>
      <c r="D5" s="470"/>
      <c r="E5" s="470"/>
      <c r="F5" s="470"/>
      <c r="G5" s="470"/>
      <c r="H5" s="470"/>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5" t="s">
        <v>6</v>
      </c>
      <c r="B7" s="425"/>
      <c r="C7" s="425"/>
      <c r="D7" s="425"/>
      <c r="E7" s="425"/>
      <c r="F7" s="425"/>
      <c r="G7" s="425"/>
      <c r="H7" s="425"/>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row>
    <row r="8" spans="1:33" ht="18.75" x14ac:dyDescent="0.2">
      <c r="A8" s="327"/>
      <c r="B8" s="327"/>
      <c r="C8" s="327"/>
      <c r="D8" s="327"/>
      <c r="E8" s="327"/>
      <c r="F8" s="327"/>
      <c r="G8" s="327"/>
      <c r="H8" s="327"/>
      <c r="I8" s="327"/>
      <c r="J8" s="327"/>
      <c r="K8" s="327"/>
      <c r="L8" s="129"/>
      <c r="M8" s="129"/>
      <c r="N8" s="129"/>
      <c r="O8" s="129"/>
      <c r="P8" s="129"/>
      <c r="Q8" s="129"/>
      <c r="R8" s="129"/>
      <c r="S8" s="129"/>
      <c r="T8" s="129"/>
      <c r="U8" s="129"/>
      <c r="V8" s="129"/>
      <c r="W8" s="129"/>
      <c r="X8" s="129"/>
      <c r="Y8" s="129"/>
      <c r="Z8" s="11"/>
      <c r="AA8" s="11"/>
      <c r="AB8" s="11"/>
      <c r="AC8" s="11"/>
      <c r="AD8" s="11"/>
      <c r="AE8" s="11"/>
      <c r="AF8" s="11"/>
      <c r="AG8" s="11"/>
    </row>
    <row r="9" spans="1:33" ht="18.75" x14ac:dyDescent="0.2">
      <c r="A9" s="434" t="str">
        <f>'1. паспорт местоположение'!A9:C9</f>
        <v>Акционерное общество "Россети Янтарь" ДЗО  ПАО "Россети"</v>
      </c>
      <c r="B9" s="434"/>
      <c r="C9" s="434"/>
      <c r="D9" s="434"/>
      <c r="E9" s="434"/>
      <c r="F9" s="434"/>
      <c r="G9" s="434"/>
      <c r="H9" s="434"/>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row>
    <row r="10" spans="1:33" x14ac:dyDescent="0.2">
      <c r="A10" s="421" t="s">
        <v>5</v>
      </c>
      <c r="B10" s="421"/>
      <c r="C10" s="421"/>
      <c r="D10" s="421"/>
      <c r="E10" s="421"/>
      <c r="F10" s="421"/>
      <c r="G10" s="421"/>
      <c r="H10" s="42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row>
    <row r="11" spans="1:33" ht="18.75" x14ac:dyDescent="0.2">
      <c r="A11" s="327"/>
      <c r="B11" s="327"/>
      <c r="C11" s="327"/>
      <c r="D11" s="327"/>
      <c r="E11" s="327"/>
      <c r="F11" s="327"/>
      <c r="G11" s="327"/>
      <c r="H11" s="327"/>
      <c r="I11" s="327"/>
      <c r="J11" s="327"/>
      <c r="K11" s="327"/>
      <c r="L11" s="129"/>
      <c r="M11" s="129"/>
      <c r="N11" s="129"/>
      <c r="O11" s="129"/>
      <c r="P11" s="129"/>
      <c r="Q11" s="129"/>
      <c r="R11" s="129"/>
      <c r="S11" s="129"/>
      <c r="T11" s="129"/>
      <c r="U11" s="129"/>
      <c r="V11" s="129"/>
      <c r="W11" s="129"/>
      <c r="X11" s="129"/>
      <c r="Y11" s="129"/>
      <c r="Z11" s="11"/>
      <c r="AA11" s="11"/>
      <c r="AB11" s="11"/>
      <c r="AC11" s="11"/>
      <c r="AD11" s="11"/>
      <c r="AE11" s="11"/>
      <c r="AF11" s="11"/>
      <c r="AG11" s="11"/>
    </row>
    <row r="12" spans="1:33" ht="18.75" x14ac:dyDescent="0.2">
      <c r="A12" s="434" t="str">
        <f>'1. паспорт местоположение'!A12:C12</f>
        <v>L_19-1058</v>
      </c>
      <c r="B12" s="434"/>
      <c r="C12" s="434"/>
      <c r="D12" s="434"/>
      <c r="E12" s="434"/>
      <c r="F12" s="434"/>
      <c r="G12" s="434"/>
      <c r="H12" s="434"/>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row>
    <row r="13" spans="1:33" x14ac:dyDescent="0.2">
      <c r="A13" s="421" t="s">
        <v>4</v>
      </c>
      <c r="B13" s="421"/>
      <c r="C13" s="421"/>
      <c r="D13" s="421"/>
      <c r="E13" s="421"/>
      <c r="F13" s="421"/>
      <c r="G13" s="421"/>
      <c r="H13" s="42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row>
    <row r="14" spans="1:33"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8"/>
      <c r="AA14" s="8"/>
      <c r="AB14" s="8"/>
      <c r="AC14" s="8"/>
      <c r="AD14" s="8"/>
      <c r="AE14" s="8"/>
      <c r="AF14" s="8"/>
      <c r="AG14" s="8"/>
    </row>
    <row r="15" spans="1:33" ht="69.75" customHeight="1" x14ac:dyDescent="0.2">
      <c r="A15" s="473"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23"/>
      <c r="C15" s="423"/>
      <c r="D15" s="423"/>
      <c r="E15" s="423"/>
      <c r="F15" s="423"/>
      <c r="G15" s="423"/>
      <c r="H15" s="42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row>
    <row r="16" spans="1:33" x14ac:dyDescent="0.2">
      <c r="A16" s="421" t="s">
        <v>3</v>
      </c>
      <c r="B16" s="421"/>
      <c r="C16" s="421"/>
      <c r="D16" s="421"/>
      <c r="E16" s="421"/>
      <c r="F16" s="421"/>
      <c r="G16" s="421"/>
      <c r="H16" s="42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row>
    <row r="17" spans="1:33" ht="18.75" x14ac:dyDescent="0.2">
      <c r="A17" s="326"/>
      <c r="B17" s="326"/>
      <c r="C17" s="326"/>
      <c r="D17" s="326"/>
      <c r="E17" s="326"/>
      <c r="F17" s="326"/>
      <c r="G17" s="326"/>
      <c r="H17" s="326"/>
      <c r="I17" s="326"/>
      <c r="J17" s="326"/>
      <c r="K17" s="326"/>
      <c r="L17" s="326"/>
      <c r="M17" s="326"/>
      <c r="N17" s="326"/>
      <c r="O17" s="326"/>
      <c r="P17" s="326"/>
      <c r="Q17" s="326"/>
      <c r="R17" s="326"/>
      <c r="S17" s="326"/>
      <c r="T17" s="326"/>
      <c r="U17" s="326"/>
      <c r="V17" s="326"/>
      <c r="W17" s="3"/>
      <c r="X17" s="3"/>
      <c r="Y17" s="3"/>
      <c r="Z17" s="3"/>
      <c r="AA17" s="3"/>
      <c r="AB17" s="3"/>
      <c r="AC17" s="3"/>
      <c r="AD17" s="3"/>
      <c r="AE17" s="3"/>
      <c r="AF17" s="3"/>
      <c r="AG17" s="3"/>
    </row>
    <row r="18" spans="1:33" ht="18.75" x14ac:dyDescent="0.2">
      <c r="A18" s="434" t="s">
        <v>431</v>
      </c>
      <c r="B18" s="434"/>
      <c r="C18" s="434"/>
      <c r="D18" s="434"/>
      <c r="E18" s="434"/>
      <c r="F18" s="434"/>
      <c r="G18" s="434"/>
      <c r="H18" s="43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7"/>
      <c r="Q19" s="148"/>
    </row>
    <row r="20" spans="1:33" x14ac:dyDescent="0.2">
      <c r="A20" s="147"/>
      <c r="Q20" s="148"/>
    </row>
    <row r="21" spans="1:33" x14ac:dyDescent="0.2">
      <c r="A21" s="147"/>
      <c r="Q21" s="148"/>
    </row>
    <row r="22" spans="1:33" x14ac:dyDescent="0.2">
      <c r="A22" s="147"/>
      <c r="Q22" s="148"/>
    </row>
    <row r="23" spans="1:33" x14ac:dyDescent="0.2">
      <c r="D23" s="150"/>
      <c r="Q23" s="148"/>
    </row>
    <row r="24" spans="1:33" ht="16.5" thickBot="1" x14ac:dyDescent="0.25">
      <c r="A24" s="151" t="s">
        <v>301</v>
      </c>
      <c r="B24" s="152" t="s">
        <v>0</v>
      </c>
      <c r="D24" s="153"/>
      <c r="E24" s="154"/>
      <c r="F24" s="154"/>
      <c r="G24" s="154"/>
      <c r="H24" s="154"/>
    </row>
    <row r="25" spans="1:33" x14ac:dyDescent="0.2">
      <c r="A25" s="155" t="s">
        <v>468</v>
      </c>
      <c r="B25" s="156">
        <f>'6.2. Паспорт фин осв ввод'!C30*1000000</f>
        <v>10025988.059999999</v>
      </c>
    </row>
    <row r="26" spans="1:33" x14ac:dyDescent="0.2">
      <c r="A26" s="157" t="s">
        <v>299</v>
      </c>
      <c r="B26" s="286">
        <v>0</v>
      </c>
    </row>
    <row r="27" spans="1:33" x14ac:dyDescent="0.2">
      <c r="A27" s="157" t="s">
        <v>297</v>
      </c>
      <c r="B27" s="286">
        <v>30</v>
      </c>
      <c r="D27" s="150" t="s">
        <v>300</v>
      </c>
    </row>
    <row r="28" spans="1:33" ht="16.149999999999999" customHeight="1" thickBot="1" x14ac:dyDescent="0.25">
      <c r="A28" s="158" t="s">
        <v>295</v>
      </c>
      <c r="B28" s="159">
        <v>1</v>
      </c>
      <c r="D28" s="474" t="s">
        <v>298</v>
      </c>
      <c r="E28" s="475"/>
      <c r="F28" s="476"/>
      <c r="G28" s="477" t="str">
        <f>IF(SUM(B89:L89)=0,"не окупается",SUM(B89:L89))</f>
        <v>не окупается</v>
      </c>
      <c r="H28" s="478"/>
    </row>
    <row r="29" spans="1:33" ht="15.6" customHeight="1" x14ac:dyDescent="0.2">
      <c r="A29" s="155" t="s">
        <v>293</v>
      </c>
      <c r="B29" s="156">
        <f>B25*0.01</f>
        <v>100259.88059999999</v>
      </c>
      <c r="D29" s="474" t="s">
        <v>296</v>
      </c>
      <c r="E29" s="475"/>
      <c r="F29" s="476"/>
      <c r="G29" s="477" t="str">
        <f>IF(SUM(B90:L90)=0,"не окупается",SUM(B90:L90))</f>
        <v>не окупается</v>
      </c>
      <c r="H29" s="478"/>
    </row>
    <row r="30" spans="1:33" ht="27.6" customHeight="1" x14ac:dyDescent="0.2">
      <c r="A30" s="157" t="s">
        <v>469</v>
      </c>
      <c r="B30" s="286">
        <v>3</v>
      </c>
      <c r="D30" s="474" t="s">
        <v>294</v>
      </c>
      <c r="E30" s="475"/>
      <c r="F30" s="476"/>
      <c r="G30" s="480">
        <f>M87</f>
        <v>-8369903.7368643116</v>
      </c>
      <c r="H30" s="481"/>
    </row>
    <row r="31" spans="1:33" x14ac:dyDescent="0.2">
      <c r="A31" s="157" t="s">
        <v>292</v>
      </c>
      <c r="B31" s="286">
        <v>3</v>
      </c>
      <c r="D31" s="482"/>
      <c r="E31" s="483"/>
      <c r="F31" s="484"/>
      <c r="G31" s="482"/>
      <c r="H31" s="484"/>
    </row>
    <row r="32" spans="1:33" x14ac:dyDescent="0.2">
      <c r="A32" s="157" t="s">
        <v>270</v>
      </c>
      <c r="B32" s="286"/>
    </row>
    <row r="33" spans="1:33" x14ac:dyDescent="0.2">
      <c r="A33" s="157" t="s">
        <v>291</v>
      </c>
      <c r="B33" s="286"/>
    </row>
    <row r="34" spans="1:33" x14ac:dyDescent="0.2">
      <c r="A34" s="157" t="s">
        <v>290</v>
      </c>
      <c r="B34" s="286"/>
    </row>
    <row r="35" spans="1:33" x14ac:dyDescent="0.2">
      <c r="A35" s="287"/>
      <c r="B35" s="286"/>
    </row>
    <row r="36" spans="1:33" ht="16.5" thickBot="1" x14ac:dyDescent="0.25">
      <c r="A36" s="158" t="s">
        <v>262</v>
      </c>
      <c r="B36" s="160">
        <v>0.2</v>
      </c>
    </row>
    <row r="37" spans="1:33" x14ac:dyDescent="0.2">
      <c r="A37" s="155" t="s">
        <v>470</v>
      </c>
      <c r="B37" s="156">
        <v>0</v>
      </c>
    </row>
    <row r="38" spans="1:33" x14ac:dyDescent="0.2">
      <c r="A38" s="157" t="s">
        <v>289</v>
      </c>
      <c r="B38" s="286"/>
    </row>
    <row r="39" spans="1:33" ht="16.5" thickBot="1" x14ac:dyDescent="0.25">
      <c r="A39" s="288" t="s">
        <v>288</v>
      </c>
      <c r="B39" s="289"/>
    </row>
    <row r="40" spans="1:33" x14ac:dyDescent="0.2">
      <c r="A40" s="161" t="s">
        <v>471</v>
      </c>
      <c r="B40" s="162">
        <v>1</v>
      </c>
    </row>
    <row r="41" spans="1:33" x14ac:dyDescent="0.2">
      <c r="A41" s="163" t="s">
        <v>287</v>
      </c>
      <c r="B41" s="164"/>
    </row>
    <row r="42" spans="1:33" x14ac:dyDescent="0.2">
      <c r="A42" s="163" t="s">
        <v>286</v>
      </c>
      <c r="B42" s="165"/>
    </row>
    <row r="43" spans="1:33" x14ac:dyDescent="0.2">
      <c r="A43" s="163" t="s">
        <v>285</v>
      </c>
      <c r="B43" s="165">
        <v>0</v>
      </c>
    </row>
    <row r="44" spans="1:33" x14ac:dyDescent="0.2">
      <c r="A44" s="163" t="s">
        <v>284</v>
      </c>
      <c r="B44" s="165">
        <v>0.1197</v>
      </c>
    </row>
    <row r="45" spans="1:33" x14ac:dyDescent="0.2">
      <c r="A45" s="163" t="s">
        <v>283</v>
      </c>
      <c r="B45" s="165">
        <f>1-B43</f>
        <v>1</v>
      </c>
    </row>
    <row r="46" spans="1:33" ht="16.5" thickBot="1" x14ac:dyDescent="0.25">
      <c r="A46" s="290" t="s">
        <v>282</v>
      </c>
      <c r="B46" s="291">
        <f>B45*B44+B43*B42*(1-B36)</f>
        <v>0.1197</v>
      </c>
      <c r="C46" s="166"/>
    </row>
    <row r="47" spans="1:33" s="169" customFormat="1" x14ac:dyDescent="0.2">
      <c r="A47" s="167" t="s">
        <v>281</v>
      </c>
      <c r="B47" s="168">
        <f>B58</f>
        <v>1</v>
      </c>
      <c r="C47" s="168">
        <f t="shared" ref="C47:AF47" si="0">C58</f>
        <v>2</v>
      </c>
      <c r="D47" s="168">
        <f t="shared" si="0"/>
        <v>3</v>
      </c>
      <c r="E47" s="168">
        <f t="shared" si="0"/>
        <v>4</v>
      </c>
      <c r="F47" s="168">
        <f t="shared" si="0"/>
        <v>5</v>
      </c>
      <c r="G47" s="168">
        <f t="shared" si="0"/>
        <v>6</v>
      </c>
      <c r="H47" s="168">
        <f t="shared" si="0"/>
        <v>7</v>
      </c>
      <c r="I47" s="168">
        <f t="shared" si="0"/>
        <v>8</v>
      </c>
      <c r="J47" s="168">
        <f t="shared" si="0"/>
        <v>9</v>
      </c>
      <c r="K47" s="168">
        <f t="shared" si="0"/>
        <v>10</v>
      </c>
      <c r="L47" s="168">
        <f t="shared" si="0"/>
        <v>11</v>
      </c>
      <c r="M47" s="168">
        <f t="shared" si="0"/>
        <v>12</v>
      </c>
      <c r="N47" s="168">
        <f t="shared" si="0"/>
        <v>13</v>
      </c>
      <c r="O47" s="168">
        <f t="shared" si="0"/>
        <v>14</v>
      </c>
      <c r="P47" s="168">
        <f t="shared" si="0"/>
        <v>15</v>
      </c>
      <c r="Q47" s="168">
        <f t="shared" si="0"/>
        <v>16</v>
      </c>
      <c r="R47" s="168">
        <f t="shared" si="0"/>
        <v>17</v>
      </c>
      <c r="S47" s="168">
        <f t="shared" si="0"/>
        <v>18</v>
      </c>
      <c r="T47" s="168">
        <f t="shared" si="0"/>
        <v>19</v>
      </c>
      <c r="U47" s="168">
        <f t="shared" si="0"/>
        <v>20</v>
      </c>
      <c r="V47" s="168">
        <f t="shared" si="0"/>
        <v>21</v>
      </c>
      <c r="W47" s="168">
        <f t="shared" si="0"/>
        <v>22</v>
      </c>
      <c r="X47" s="168">
        <f t="shared" si="0"/>
        <v>23</v>
      </c>
      <c r="Y47" s="168">
        <f t="shared" si="0"/>
        <v>24</v>
      </c>
      <c r="Z47" s="168">
        <f t="shared" si="0"/>
        <v>25</v>
      </c>
      <c r="AA47" s="168">
        <f t="shared" si="0"/>
        <v>26</v>
      </c>
      <c r="AB47" s="168">
        <f t="shared" si="0"/>
        <v>27</v>
      </c>
      <c r="AC47" s="168">
        <f t="shared" si="0"/>
        <v>28</v>
      </c>
      <c r="AD47" s="168">
        <f t="shared" si="0"/>
        <v>29</v>
      </c>
      <c r="AE47" s="168">
        <f t="shared" si="0"/>
        <v>30</v>
      </c>
      <c r="AF47" s="168">
        <f t="shared" si="0"/>
        <v>31</v>
      </c>
      <c r="AG47" s="168">
        <f t="shared" ref="AG47" si="1">AG58</f>
        <v>32</v>
      </c>
    </row>
    <row r="48" spans="1:33" s="169" customFormat="1" x14ac:dyDescent="0.2">
      <c r="A48" s="170" t="s">
        <v>280</v>
      </c>
      <c r="B48" s="329">
        <f t="shared" ref="B48:AG48" si="2">C131</f>
        <v>9.1135032622053413E-2</v>
      </c>
      <c r="C48" s="329">
        <f t="shared" si="2"/>
        <v>7.8163170639641913E-2</v>
      </c>
      <c r="D48" s="329">
        <f t="shared" si="2"/>
        <v>5.2628968689616612E-2</v>
      </c>
      <c r="E48" s="329">
        <f t="shared" si="2"/>
        <v>4.4208979893394937E-2</v>
      </c>
      <c r="F48" s="329">
        <f t="shared" si="2"/>
        <v>4.4208979893394937E-2</v>
      </c>
      <c r="G48" s="329">
        <f t="shared" si="2"/>
        <v>4.4208979893394937E-2</v>
      </c>
      <c r="H48" s="329">
        <f t="shared" si="2"/>
        <v>4.4208979893394937E-2</v>
      </c>
      <c r="I48" s="329">
        <f t="shared" si="2"/>
        <v>4.4208979893394937E-2</v>
      </c>
      <c r="J48" s="329">
        <f t="shared" si="2"/>
        <v>4.4208979893394937E-2</v>
      </c>
      <c r="K48" s="329">
        <f t="shared" si="2"/>
        <v>4.4208979893394937E-2</v>
      </c>
      <c r="L48" s="329">
        <f t="shared" si="2"/>
        <v>4.4208979893394937E-2</v>
      </c>
      <c r="M48" s="329">
        <f t="shared" si="2"/>
        <v>4.4208979893394937E-2</v>
      </c>
      <c r="N48" s="329">
        <f t="shared" si="2"/>
        <v>4.4208979893394937E-2</v>
      </c>
      <c r="O48" s="329">
        <f t="shared" si="2"/>
        <v>4.4208979893394937E-2</v>
      </c>
      <c r="P48" s="329">
        <f t="shared" si="2"/>
        <v>4.4208979893394937E-2</v>
      </c>
      <c r="Q48" s="329">
        <f t="shared" si="2"/>
        <v>4.4208979893394937E-2</v>
      </c>
      <c r="R48" s="329">
        <f t="shared" si="2"/>
        <v>4.4208979893394937E-2</v>
      </c>
      <c r="S48" s="329">
        <f t="shared" si="2"/>
        <v>4.4208979893394937E-2</v>
      </c>
      <c r="T48" s="329">
        <f t="shared" si="2"/>
        <v>4.4208979893394937E-2</v>
      </c>
      <c r="U48" s="329">
        <f t="shared" si="2"/>
        <v>4.4208979893394937E-2</v>
      </c>
      <c r="V48" s="329">
        <f t="shared" si="2"/>
        <v>4.4208979893394937E-2</v>
      </c>
      <c r="W48" s="329">
        <f t="shared" si="2"/>
        <v>4.4208979893394937E-2</v>
      </c>
      <c r="X48" s="329">
        <f t="shared" si="2"/>
        <v>4.4208979893394937E-2</v>
      </c>
      <c r="Y48" s="329">
        <f t="shared" si="2"/>
        <v>4.4208979893394937E-2</v>
      </c>
      <c r="Z48" s="329">
        <f t="shared" si="2"/>
        <v>4.4208979893394937E-2</v>
      </c>
      <c r="AA48" s="329">
        <f t="shared" si="2"/>
        <v>4.4208979893394937E-2</v>
      </c>
      <c r="AB48" s="329">
        <f t="shared" si="2"/>
        <v>4.4208979893394937E-2</v>
      </c>
      <c r="AC48" s="329">
        <f t="shared" si="2"/>
        <v>4.4208979893394937E-2</v>
      </c>
      <c r="AD48" s="329">
        <f t="shared" si="2"/>
        <v>4.4208979893394937E-2</v>
      </c>
      <c r="AE48" s="329">
        <f t="shared" si="2"/>
        <v>4.4208979893394937E-2</v>
      </c>
      <c r="AF48" s="329">
        <f t="shared" si="2"/>
        <v>4.4208979893394937E-2</v>
      </c>
      <c r="AG48" s="329">
        <f t="shared" si="2"/>
        <v>4.4208979893394937E-2</v>
      </c>
    </row>
    <row r="49" spans="1:33" s="169" customFormat="1" x14ac:dyDescent="0.2">
      <c r="A49" s="170" t="s">
        <v>279</v>
      </c>
      <c r="B49" s="329">
        <f>C132</f>
        <v>9.1135032622053469E-2</v>
      </c>
      <c r="C49" s="329">
        <f t="shared" ref="C49:AG49" si="3">D132</f>
        <v>0.17642160636778237</v>
      </c>
      <c r="D49" s="329">
        <f t="shared" si="3"/>
        <v>0.23833546225510083</v>
      </c>
      <c r="E49" s="329">
        <f t="shared" si="3"/>
        <v>0.29308100980721452</v>
      </c>
      <c r="F49" s="329">
        <f t="shared" si="3"/>
        <v>0.35024680217031245</v>
      </c>
      <c r="G49" s="329">
        <f t="shared" si="3"/>
        <v>0.40993983589858063</v>
      </c>
      <c r="H49" s="329">
        <f t="shared" si="3"/>
        <v>0.47227183775471748</v>
      </c>
      <c r="I49" s="329">
        <f t="shared" si="3"/>
        <v>0.53735947382762728</v>
      </c>
      <c r="J49" s="329">
        <f t="shared" si="3"/>
        <v>0.605324567894993</v>
      </c>
      <c r="K49" s="329">
        <f t="shared" si="3"/>
        <v>0.67629432943943568</v>
      </c>
      <c r="L49" s="329">
        <f t="shared" si="3"/>
        <v>0.75040159174503551</v>
      </c>
      <c r="M49" s="329">
        <f t="shared" si="3"/>
        <v>0.82778506051985823</v>
      </c>
      <c r="N49" s="329">
        <f t="shared" si="3"/>
        <v>0.90858957350982816</v>
      </c>
      <c r="O49" s="329">
        <f t="shared" si="3"/>
        <v>0.99296637158986734</v>
      </c>
      <c r="P49" s="329">
        <f t="shared" si="3"/>
        <v>1.0810733818396958</v>
      </c>
      <c r="Q49" s="329">
        <f t="shared" si="3"/>
        <v>1.1730755131341262</v>
      </c>
      <c r="R49" s="329">
        <f t="shared" si="3"/>
        <v>1.2691449648011015</v>
      </c>
      <c r="S49" s="329">
        <f t="shared" si="3"/>
        <v>1.3694615489251918</v>
      </c>
      <c r="T49" s="329">
        <f t="shared" si="3"/>
        <v>1.4742130268997977</v>
      </c>
      <c r="U49" s="329">
        <f t="shared" si="3"/>
        <v>1.5835954608579867</v>
      </c>
      <c r="V49" s="329">
        <f t="shared" si="3"/>
        <v>1.6978135806397239</v>
      </c>
      <c r="W49" s="329">
        <f t="shared" si="3"/>
        <v>1.8170811669823532</v>
      </c>
      <c r="X49" s="329">
        <f t="shared" si="3"/>
        <v>1.9416214516515375</v>
      </c>
      <c r="Y49" s="329">
        <f t="shared" si="3"/>
        <v>2.0716675352615797</v>
      </c>
      <c r="Z49" s="329">
        <f t="shared" si="3"/>
        <v>2.2074628235671527</v>
      </c>
      <c r="AA49" s="329">
        <f t="shared" si="3"/>
        <v>2.3492614830430445</v>
      </c>
      <c r="AB49" s="329">
        <f t="shared" si="3"/>
        <v>2.4973289166046162</v>
      </c>
      <c r="AC49" s="329">
        <f t="shared" si="3"/>
        <v>2.6519422603593781</v>
      </c>
      <c r="AD49" s="329">
        <f t="shared" si="3"/>
        <v>2.813390902319445</v>
      </c>
      <c r="AE49" s="329">
        <f t="shared" si="3"/>
        <v>2.9819770240457402</v>
      </c>
      <c r="AF49" s="329">
        <f t="shared" si="3"/>
        <v>3.1580161662377391</v>
      </c>
      <c r="AG49" s="329">
        <f t="shared" si="3"/>
        <v>3.3418378193273544</v>
      </c>
    </row>
    <row r="50" spans="1:33" s="169" customFormat="1" ht="16.5" thickBot="1" x14ac:dyDescent="0.25">
      <c r="A50" s="171" t="s">
        <v>472</v>
      </c>
      <c r="B50" s="172">
        <f>IF($B$119="да",($B$121-0.05),0)</f>
        <v>0</v>
      </c>
      <c r="C50" s="172">
        <f t="shared" ref="C50" si="4">C101*(1+C49)</f>
        <v>0</v>
      </c>
      <c r="D50" s="172">
        <f>(E101+E102)*(1+D49)</f>
        <v>118618.88081675903</v>
      </c>
      <c r="E50" s="172">
        <f t="shared" ref="E50:AG50" si="5">(F101+F102)*(1+E49)</f>
        <v>44706.837956278287</v>
      </c>
      <c r="F50" s="172">
        <f t="shared" si="5"/>
        <v>48282.728496287113</v>
      </c>
      <c r="G50" s="172">
        <f t="shared" si="5"/>
        <v>52433.955398312501</v>
      </c>
      <c r="H50" s="172">
        <f t="shared" si="5"/>
        <v>54752.007078247661</v>
      </c>
      <c r="I50" s="172">
        <f t="shared" si="5"/>
        <v>57172.537458292922</v>
      </c>
      <c r="J50" s="172">
        <f t="shared" si="5"/>
        <v>59700.077017240961</v>
      </c>
      <c r="K50" s="172">
        <f t="shared" si="5"/>
        <v>62339.356521730297</v>
      </c>
      <c r="L50" s="172">
        <f t="shared" si="5"/>
        <v>65095.315880766648</v>
      </c>
      <c r="M50" s="172">
        <f t="shared" si="5"/>
        <v>67973.113391693652</v>
      </c>
      <c r="N50" s="172">
        <f t="shared" si="5"/>
        <v>70978.135394918485</v>
      </c>
      <c r="O50" s="172">
        <f t="shared" si="5"/>
        <v>74116.006355463091</v>
      </c>
      <c r="P50" s="172">
        <f t="shared" si="5"/>
        <v>77392.599390210482</v>
      </c>
      <c r="Q50" s="172">
        <f t="shared" si="5"/>
        <v>80814.047260549865</v>
      </c>
      <c r="R50" s="172">
        <f t="shared" si="5"/>
        <v>84386.753850995374</v>
      </c>
      <c r="S50" s="172">
        <f t="shared" si="5"/>
        <v>88117.406155262899</v>
      </c>
      <c r="T50" s="172">
        <f t="shared" si="5"/>
        <v>92012.986792239026</v>
      </c>
      <c r="U50" s="172">
        <f t="shared" si="5"/>
        <v>96080.787075268338</v>
      </c>
      <c r="V50" s="172">
        <f t="shared" si="5"/>
        <v>100328.42065922043</v>
      </c>
      <c r="W50" s="172">
        <f t="shared" si="5"/>
        <v>104763.83779087997</v>
      </c>
      <c r="X50" s="172">
        <f t="shared" si="5"/>
        <v>109395.34018933188</v>
      </c>
      <c r="Y50" s="172">
        <f t="shared" si="5"/>
        <v>114231.59658419315</v>
      </c>
      <c r="Z50" s="172">
        <f t="shared" si="5"/>
        <v>119281.65894077414</v>
      </c>
      <c r="AA50" s="172">
        <f t="shared" si="5"/>
        <v>124554.9794025376</v>
      </c>
      <c r="AB50" s="172">
        <f t="shared" si="5"/>
        <v>130061.4279825666</v>
      </c>
      <c r="AC50" s="172">
        <f t="shared" si="5"/>
        <v>135811.31103715411</v>
      </c>
      <c r="AD50" s="172">
        <f t="shared" si="5"/>
        <v>141815.39055609127</v>
      </c>
      <c r="AE50" s="172">
        <f t="shared" si="5"/>
        <v>148084.90430575944</v>
      </c>
      <c r="AF50" s="172">
        <f t="shared" si="5"/>
        <v>154631.58686272809</v>
      </c>
      <c r="AG50" s="172">
        <f t="shared" si="5"/>
        <v>161467.69157722619</v>
      </c>
    </row>
    <row r="51" spans="1:33" ht="16.5" thickBot="1" x14ac:dyDescent="0.25"/>
    <row r="52" spans="1:33" x14ac:dyDescent="0.2">
      <c r="A52" s="173" t="s">
        <v>278</v>
      </c>
      <c r="B52" s="174">
        <f>B58</f>
        <v>1</v>
      </c>
      <c r="C52" s="174">
        <f t="shared" ref="C52:AF52" si="6">C58</f>
        <v>2</v>
      </c>
      <c r="D52" s="174">
        <f t="shared" si="6"/>
        <v>3</v>
      </c>
      <c r="E52" s="174">
        <f t="shared" si="6"/>
        <v>4</v>
      </c>
      <c r="F52" s="174">
        <f t="shared" si="6"/>
        <v>5</v>
      </c>
      <c r="G52" s="174">
        <f t="shared" si="6"/>
        <v>6</v>
      </c>
      <c r="H52" s="174">
        <f t="shared" si="6"/>
        <v>7</v>
      </c>
      <c r="I52" s="174">
        <f t="shared" si="6"/>
        <v>8</v>
      </c>
      <c r="J52" s="174">
        <f t="shared" si="6"/>
        <v>9</v>
      </c>
      <c r="K52" s="174">
        <f t="shared" si="6"/>
        <v>10</v>
      </c>
      <c r="L52" s="174">
        <f t="shared" si="6"/>
        <v>11</v>
      </c>
      <c r="M52" s="174">
        <f t="shared" si="6"/>
        <v>12</v>
      </c>
      <c r="N52" s="174">
        <f t="shared" si="6"/>
        <v>13</v>
      </c>
      <c r="O52" s="174">
        <f t="shared" si="6"/>
        <v>14</v>
      </c>
      <c r="P52" s="174">
        <f t="shared" si="6"/>
        <v>15</v>
      </c>
      <c r="Q52" s="174">
        <f t="shared" si="6"/>
        <v>16</v>
      </c>
      <c r="R52" s="174">
        <f t="shared" si="6"/>
        <v>17</v>
      </c>
      <c r="S52" s="174">
        <f t="shared" si="6"/>
        <v>18</v>
      </c>
      <c r="T52" s="174">
        <f t="shared" si="6"/>
        <v>19</v>
      </c>
      <c r="U52" s="174">
        <f t="shared" si="6"/>
        <v>20</v>
      </c>
      <c r="V52" s="174">
        <f t="shared" si="6"/>
        <v>21</v>
      </c>
      <c r="W52" s="174">
        <f t="shared" si="6"/>
        <v>22</v>
      </c>
      <c r="X52" s="174">
        <f t="shared" si="6"/>
        <v>23</v>
      </c>
      <c r="Y52" s="174">
        <f t="shared" si="6"/>
        <v>24</v>
      </c>
      <c r="Z52" s="174">
        <f t="shared" si="6"/>
        <v>25</v>
      </c>
      <c r="AA52" s="174">
        <f t="shared" si="6"/>
        <v>26</v>
      </c>
      <c r="AB52" s="174">
        <f t="shared" si="6"/>
        <v>27</v>
      </c>
      <c r="AC52" s="174">
        <f t="shared" si="6"/>
        <v>28</v>
      </c>
      <c r="AD52" s="174">
        <f t="shared" si="6"/>
        <v>29</v>
      </c>
      <c r="AE52" s="174">
        <f t="shared" si="6"/>
        <v>30</v>
      </c>
      <c r="AF52" s="174">
        <f t="shared" si="6"/>
        <v>31</v>
      </c>
      <c r="AG52" s="174">
        <f t="shared" ref="AG52" si="7">AG58</f>
        <v>32</v>
      </c>
    </row>
    <row r="53" spans="1:33" x14ac:dyDescent="0.2">
      <c r="A53" s="175" t="s">
        <v>277</v>
      </c>
      <c r="B53" s="330">
        <v>0</v>
      </c>
      <c r="C53" s="330">
        <f t="shared" ref="C53:AG53" si="8">B53+B54-B55</f>
        <v>0</v>
      </c>
      <c r="D53" s="330">
        <f t="shared" si="8"/>
        <v>0</v>
      </c>
      <c r="E53" s="330">
        <f t="shared" si="8"/>
        <v>0</v>
      </c>
      <c r="F53" s="330">
        <f t="shared" si="8"/>
        <v>0</v>
      </c>
      <c r="G53" s="330">
        <f t="shared" si="8"/>
        <v>0</v>
      </c>
      <c r="H53" s="330">
        <f t="shared" si="8"/>
        <v>0</v>
      </c>
      <c r="I53" s="330">
        <f t="shared" si="8"/>
        <v>0</v>
      </c>
      <c r="J53" s="330">
        <f t="shared" si="8"/>
        <v>0</v>
      </c>
      <c r="K53" s="330">
        <f t="shared" si="8"/>
        <v>0</v>
      </c>
      <c r="L53" s="330">
        <f t="shared" si="8"/>
        <v>0</v>
      </c>
      <c r="M53" s="330">
        <f t="shared" si="8"/>
        <v>0</v>
      </c>
      <c r="N53" s="330">
        <f t="shared" si="8"/>
        <v>0</v>
      </c>
      <c r="O53" s="330">
        <f t="shared" si="8"/>
        <v>0</v>
      </c>
      <c r="P53" s="330">
        <f t="shared" si="8"/>
        <v>0</v>
      </c>
      <c r="Q53" s="330">
        <f t="shared" si="8"/>
        <v>0</v>
      </c>
      <c r="R53" s="330">
        <f t="shared" si="8"/>
        <v>0</v>
      </c>
      <c r="S53" s="330">
        <f t="shared" si="8"/>
        <v>0</v>
      </c>
      <c r="T53" s="330">
        <f t="shared" si="8"/>
        <v>0</v>
      </c>
      <c r="U53" s="330">
        <f t="shared" si="8"/>
        <v>0</v>
      </c>
      <c r="V53" s="330">
        <f t="shared" si="8"/>
        <v>0</v>
      </c>
      <c r="W53" s="330">
        <f t="shared" si="8"/>
        <v>0</v>
      </c>
      <c r="X53" s="330">
        <f t="shared" si="8"/>
        <v>0</v>
      </c>
      <c r="Y53" s="330">
        <f t="shared" si="8"/>
        <v>0</v>
      </c>
      <c r="Z53" s="330">
        <f t="shared" si="8"/>
        <v>0</v>
      </c>
      <c r="AA53" s="330">
        <f t="shared" si="8"/>
        <v>0</v>
      </c>
      <c r="AB53" s="330">
        <f t="shared" si="8"/>
        <v>0</v>
      </c>
      <c r="AC53" s="330">
        <f t="shared" si="8"/>
        <v>0</v>
      </c>
      <c r="AD53" s="330">
        <f t="shared" si="8"/>
        <v>0</v>
      </c>
      <c r="AE53" s="330">
        <f t="shared" si="8"/>
        <v>0</v>
      </c>
      <c r="AF53" s="330">
        <f t="shared" si="8"/>
        <v>0</v>
      </c>
      <c r="AG53" s="330">
        <f t="shared" si="8"/>
        <v>0</v>
      </c>
    </row>
    <row r="54" spans="1:33" x14ac:dyDescent="0.2">
      <c r="A54" s="175" t="s">
        <v>276</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row>
    <row r="55" spans="1:33" x14ac:dyDescent="0.2">
      <c r="A55" s="175" t="s">
        <v>275</v>
      </c>
      <c r="B55" s="330">
        <f>$B$54/$B$40</f>
        <v>0</v>
      </c>
      <c r="C55" s="330">
        <f t="shared" ref="C55:AG55" si="9">IF(ROUND(C53,1)=0,0,B55+C54/$B$40)</f>
        <v>0</v>
      </c>
      <c r="D55" s="330">
        <f t="shared" si="9"/>
        <v>0</v>
      </c>
      <c r="E55" s="330">
        <f t="shared" si="9"/>
        <v>0</v>
      </c>
      <c r="F55" s="330">
        <f t="shared" si="9"/>
        <v>0</v>
      </c>
      <c r="G55" s="330">
        <f t="shared" si="9"/>
        <v>0</v>
      </c>
      <c r="H55" s="330">
        <f t="shared" si="9"/>
        <v>0</v>
      </c>
      <c r="I55" s="330">
        <f t="shared" si="9"/>
        <v>0</v>
      </c>
      <c r="J55" s="330">
        <f t="shared" si="9"/>
        <v>0</v>
      </c>
      <c r="K55" s="330">
        <f t="shared" si="9"/>
        <v>0</v>
      </c>
      <c r="L55" s="330">
        <f t="shared" si="9"/>
        <v>0</v>
      </c>
      <c r="M55" s="330">
        <f t="shared" si="9"/>
        <v>0</v>
      </c>
      <c r="N55" s="330">
        <f t="shared" si="9"/>
        <v>0</v>
      </c>
      <c r="O55" s="330">
        <f t="shared" si="9"/>
        <v>0</v>
      </c>
      <c r="P55" s="330">
        <f t="shared" si="9"/>
        <v>0</v>
      </c>
      <c r="Q55" s="330">
        <f t="shared" si="9"/>
        <v>0</v>
      </c>
      <c r="R55" s="330">
        <f t="shared" si="9"/>
        <v>0</v>
      </c>
      <c r="S55" s="330">
        <f t="shared" si="9"/>
        <v>0</v>
      </c>
      <c r="T55" s="330">
        <f t="shared" si="9"/>
        <v>0</v>
      </c>
      <c r="U55" s="330">
        <f t="shared" si="9"/>
        <v>0</v>
      </c>
      <c r="V55" s="330">
        <f t="shared" si="9"/>
        <v>0</v>
      </c>
      <c r="W55" s="330">
        <f t="shared" si="9"/>
        <v>0</v>
      </c>
      <c r="X55" s="330">
        <f t="shared" si="9"/>
        <v>0</v>
      </c>
      <c r="Y55" s="330">
        <f t="shared" si="9"/>
        <v>0</v>
      </c>
      <c r="Z55" s="330">
        <f t="shared" si="9"/>
        <v>0</v>
      </c>
      <c r="AA55" s="330">
        <f t="shared" si="9"/>
        <v>0</v>
      </c>
      <c r="AB55" s="330">
        <f t="shared" si="9"/>
        <v>0</v>
      </c>
      <c r="AC55" s="330">
        <f t="shared" si="9"/>
        <v>0</v>
      </c>
      <c r="AD55" s="330">
        <f t="shared" si="9"/>
        <v>0</v>
      </c>
      <c r="AE55" s="330">
        <f t="shared" si="9"/>
        <v>0</v>
      </c>
      <c r="AF55" s="330">
        <f t="shared" si="9"/>
        <v>0</v>
      </c>
      <c r="AG55" s="330">
        <f t="shared" si="9"/>
        <v>0</v>
      </c>
    </row>
    <row r="56" spans="1:33" ht="16.5" thickBot="1" x14ac:dyDescent="0.25">
      <c r="A56" s="176" t="s">
        <v>274</v>
      </c>
      <c r="B56" s="177">
        <f t="shared" ref="B56:AF56" si="10">AVERAGE(SUM(B53:B54),(SUM(B53:B54)-B55))*$B$42</f>
        <v>0</v>
      </c>
      <c r="C56" s="177">
        <f t="shared" si="10"/>
        <v>0</v>
      </c>
      <c r="D56" s="177">
        <f t="shared" si="10"/>
        <v>0</v>
      </c>
      <c r="E56" s="177">
        <f t="shared" si="10"/>
        <v>0</v>
      </c>
      <c r="F56" s="177">
        <f t="shared" si="10"/>
        <v>0</v>
      </c>
      <c r="G56" s="177">
        <f t="shared" si="10"/>
        <v>0</v>
      </c>
      <c r="H56" s="177">
        <f t="shared" si="10"/>
        <v>0</v>
      </c>
      <c r="I56" s="177">
        <f t="shared" si="10"/>
        <v>0</v>
      </c>
      <c r="J56" s="177">
        <f t="shared" si="10"/>
        <v>0</v>
      </c>
      <c r="K56" s="177">
        <f t="shared" si="10"/>
        <v>0</v>
      </c>
      <c r="L56" s="177">
        <f t="shared" si="10"/>
        <v>0</v>
      </c>
      <c r="M56" s="177">
        <f t="shared" si="10"/>
        <v>0</v>
      </c>
      <c r="N56" s="177">
        <f t="shared" si="10"/>
        <v>0</v>
      </c>
      <c r="O56" s="177">
        <f t="shared" si="10"/>
        <v>0</v>
      </c>
      <c r="P56" s="177">
        <f t="shared" si="10"/>
        <v>0</v>
      </c>
      <c r="Q56" s="177">
        <f t="shared" si="10"/>
        <v>0</v>
      </c>
      <c r="R56" s="177">
        <f t="shared" si="10"/>
        <v>0</v>
      </c>
      <c r="S56" s="177">
        <f t="shared" si="10"/>
        <v>0</v>
      </c>
      <c r="T56" s="177">
        <f t="shared" si="10"/>
        <v>0</v>
      </c>
      <c r="U56" s="177">
        <f t="shared" si="10"/>
        <v>0</v>
      </c>
      <c r="V56" s="177">
        <f t="shared" si="10"/>
        <v>0</v>
      </c>
      <c r="W56" s="177">
        <f t="shared" si="10"/>
        <v>0</v>
      </c>
      <c r="X56" s="177">
        <f t="shared" si="10"/>
        <v>0</v>
      </c>
      <c r="Y56" s="177">
        <f t="shared" si="10"/>
        <v>0</v>
      </c>
      <c r="Z56" s="177">
        <f t="shared" si="10"/>
        <v>0</v>
      </c>
      <c r="AA56" s="177">
        <f t="shared" si="10"/>
        <v>0</v>
      </c>
      <c r="AB56" s="177">
        <f t="shared" si="10"/>
        <v>0</v>
      </c>
      <c r="AC56" s="177">
        <f t="shared" si="10"/>
        <v>0</v>
      </c>
      <c r="AD56" s="177">
        <f t="shared" si="10"/>
        <v>0</v>
      </c>
      <c r="AE56" s="177">
        <f t="shared" si="10"/>
        <v>0</v>
      </c>
      <c r="AF56" s="177">
        <f t="shared" si="10"/>
        <v>0</v>
      </c>
      <c r="AG56" s="177">
        <f t="shared" ref="AG56" si="11">AVERAGE(SUM(AG53:AG54),(SUM(AG53:AG54)-AG55))*$B$42</f>
        <v>0</v>
      </c>
    </row>
    <row r="57" spans="1:33" s="180" customFormat="1" ht="16.5" thickBot="1" x14ac:dyDescent="0.2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spans="1:33" x14ac:dyDescent="0.2">
      <c r="A58" s="173" t="s">
        <v>473</v>
      </c>
      <c r="B58" s="174">
        <v>1</v>
      </c>
      <c r="C58" s="174">
        <f>B58+1</f>
        <v>2</v>
      </c>
      <c r="D58" s="174">
        <f t="shared" ref="D58:AG58" si="12">C58+1</f>
        <v>3</v>
      </c>
      <c r="E58" s="174">
        <f t="shared" si="12"/>
        <v>4</v>
      </c>
      <c r="F58" s="174">
        <f t="shared" si="12"/>
        <v>5</v>
      </c>
      <c r="G58" s="174">
        <f t="shared" si="12"/>
        <v>6</v>
      </c>
      <c r="H58" s="174">
        <f t="shared" si="12"/>
        <v>7</v>
      </c>
      <c r="I58" s="174">
        <f t="shared" si="12"/>
        <v>8</v>
      </c>
      <c r="J58" s="174">
        <f t="shared" si="12"/>
        <v>9</v>
      </c>
      <c r="K58" s="174">
        <f t="shared" si="12"/>
        <v>10</v>
      </c>
      <c r="L58" s="174">
        <f t="shared" si="12"/>
        <v>11</v>
      </c>
      <c r="M58" s="174">
        <f t="shared" si="12"/>
        <v>12</v>
      </c>
      <c r="N58" s="174">
        <f t="shared" si="12"/>
        <v>13</v>
      </c>
      <c r="O58" s="174">
        <f t="shared" si="12"/>
        <v>14</v>
      </c>
      <c r="P58" s="174">
        <f t="shared" si="12"/>
        <v>15</v>
      </c>
      <c r="Q58" s="174">
        <f t="shared" si="12"/>
        <v>16</v>
      </c>
      <c r="R58" s="174">
        <f t="shared" si="12"/>
        <v>17</v>
      </c>
      <c r="S58" s="174">
        <f t="shared" si="12"/>
        <v>18</v>
      </c>
      <c r="T58" s="174">
        <f t="shared" si="12"/>
        <v>19</v>
      </c>
      <c r="U58" s="174">
        <f t="shared" si="12"/>
        <v>20</v>
      </c>
      <c r="V58" s="174">
        <f t="shared" si="12"/>
        <v>21</v>
      </c>
      <c r="W58" s="174">
        <f t="shared" si="12"/>
        <v>22</v>
      </c>
      <c r="X58" s="174">
        <f t="shared" si="12"/>
        <v>23</v>
      </c>
      <c r="Y58" s="174">
        <f t="shared" si="12"/>
        <v>24</v>
      </c>
      <c r="Z58" s="174">
        <f t="shared" si="12"/>
        <v>25</v>
      </c>
      <c r="AA58" s="174">
        <f t="shared" si="12"/>
        <v>26</v>
      </c>
      <c r="AB58" s="174">
        <f t="shared" si="12"/>
        <v>27</v>
      </c>
      <c r="AC58" s="174">
        <f t="shared" si="12"/>
        <v>28</v>
      </c>
      <c r="AD58" s="174">
        <f t="shared" si="12"/>
        <v>29</v>
      </c>
      <c r="AE58" s="174">
        <f t="shared" si="12"/>
        <v>30</v>
      </c>
      <c r="AF58" s="174">
        <f t="shared" si="12"/>
        <v>31</v>
      </c>
      <c r="AG58" s="174">
        <f t="shared" si="12"/>
        <v>32</v>
      </c>
    </row>
    <row r="59" spans="1:33" ht="14.25" x14ac:dyDescent="0.2">
      <c r="A59" s="181" t="s">
        <v>273</v>
      </c>
      <c r="B59" s="331">
        <f t="shared" ref="B59:AF59" si="13">B50*$B$28</f>
        <v>0</v>
      </c>
      <c r="C59" s="331">
        <f t="shared" si="13"/>
        <v>0</v>
      </c>
      <c r="D59" s="331">
        <f t="shared" si="13"/>
        <v>118618.88081675903</v>
      </c>
      <c r="E59" s="331">
        <f t="shared" si="13"/>
        <v>44706.837956278287</v>
      </c>
      <c r="F59" s="331">
        <f t="shared" si="13"/>
        <v>48282.728496287113</v>
      </c>
      <c r="G59" s="331">
        <f t="shared" si="13"/>
        <v>52433.955398312501</v>
      </c>
      <c r="H59" s="331">
        <f t="shared" si="13"/>
        <v>54752.007078247661</v>
      </c>
      <c r="I59" s="331">
        <f t="shared" si="13"/>
        <v>57172.537458292922</v>
      </c>
      <c r="J59" s="331">
        <f t="shared" si="13"/>
        <v>59700.077017240961</v>
      </c>
      <c r="K59" s="331">
        <f t="shared" si="13"/>
        <v>62339.356521730297</v>
      </c>
      <c r="L59" s="331">
        <f t="shared" si="13"/>
        <v>65095.315880766648</v>
      </c>
      <c r="M59" s="331">
        <f t="shared" si="13"/>
        <v>67973.113391693652</v>
      </c>
      <c r="N59" s="331">
        <f t="shared" si="13"/>
        <v>70978.135394918485</v>
      </c>
      <c r="O59" s="331">
        <f t="shared" si="13"/>
        <v>74116.006355463091</v>
      </c>
      <c r="P59" s="331">
        <f t="shared" si="13"/>
        <v>77392.599390210482</v>
      </c>
      <c r="Q59" s="331">
        <f t="shared" si="13"/>
        <v>80814.047260549865</v>
      </c>
      <c r="R59" s="331">
        <f t="shared" si="13"/>
        <v>84386.753850995374</v>
      </c>
      <c r="S59" s="331">
        <f t="shared" si="13"/>
        <v>88117.406155262899</v>
      </c>
      <c r="T59" s="331">
        <f t="shared" si="13"/>
        <v>92012.986792239026</v>
      </c>
      <c r="U59" s="331">
        <f t="shared" si="13"/>
        <v>96080.787075268338</v>
      </c>
      <c r="V59" s="331">
        <f t="shared" si="13"/>
        <v>100328.42065922043</v>
      </c>
      <c r="W59" s="331">
        <f t="shared" si="13"/>
        <v>104763.83779087997</v>
      </c>
      <c r="X59" s="331">
        <f t="shared" si="13"/>
        <v>109395.34018933188</v>
      </c>
      <c r="Y59" s="331">
        <f t="shared" si="13"/>
        <v>114231.59658419315</v>
      </c>
      <c r="Z59" s="331">
        <f t="shared" si="13"/>
        <v>119281.65894077414</v>
      </c>
      <c r="AA59" s="331">
        <f t="shared" si="13"/>
        <v>124554.9794025376</v>
      </c>
      <c r="AB59" s="331">
        <f t="shared" si="13"/>
        <v>130061.4279825666</v>
      </c>
      <c r="AC59" s="331">
        <f t="shared" si="13"/>
        <v>135811.31103715411</v>
      </c>
      <c r="AD59" s="331">
        <f t="shared" si="13"/>
        <v>141815.39055609127</v>
      </c>
      <c r="AE59" s="331">
        <f t="shared" si="13"/>
        <v>148084.90430575944</v>
      </c>
      <c r="AF59" s="331">
        <f t="shared" si="13"/>
        <v>154631.58686272809</v>
      </c>
      <c r="AG59" s="331">
        <f t="shared" ref="AG59" si="14">AG50*$B$28</f>
        <v>161467.69157722619</v>
      </c>
    </row>
    <row r="60" spans="1:33" x14ac:dyDescent="0.2">
      <c r="A60" s="175" t="s">
        <v>272</v>
      </c>
      <c r="B60" s="330">
        <f t="shared" ref="B60:Z60" si="15">SUM(B61:B65)</f>
        <v>0</v>
      </c>
      <c r="C60" s="330">
        <f t="shared" si="15"/>
        <v>0</v>
      </c>
      <c r="D60" s="330">
        <f>SUM(D61:D65)</f>
        <v>0</v>
      </c>
      <c r="E60" s="330">
        <f t="shared" si="15"/>
        <v>0</v>
      </c>
      <c r="F60" s="330">
        <f t="shared" si="15"/>
        <v>-135375.58316612733</v>
      </c>
      <c r="G60" s="330">
        <f t="shared" si="15"/>
        <v>0</v>
      </c>
      <c r="H60" s="330">
        <f t="shared" si="15"/>
        <v>0</v>
      </c>
      <c r="I60" s="330">
        <f t="shared" si="15"/>
        <v>-154135.47728523673</v>
      </c>
      <c r="J60" s="330">
        <f t="shared" si="15"/>
        <v>0</v>
      </c>
      <c r="K60" s="330">
        <f t="shared" si="15"/>
        <v>0</v>
      </c>
      <c r="L60" s="330">
        <f t="shared" si="15"/>
        <v>-175495.05459040718</v>
      </c>
      <c r="M60" s="330">
        <f t="shared" si="15"/>
        <v>0</v>
      </c>
      <c r="N60" s="330">
        <f t="shared" si="15"/>
        <v>0</v>
      </c>
      <c r="O60" s="330">
        <f t="shared" si="15"/>
        <v>-199814.57045541532</v>
      </c>
      <c r="P60" s="330">
        <f t="shared" si="15"/>
        <v>0</v>
      </c>
      <c r="Q60" s="330">
        <f t="shared" si="15"/>
        <v>0</v>
      </c>
      <c r="R60" s="330">
        <f t="shared" si="15"/>
        <v>-227504.20323504962</v>
      </c>
      <c r="S60" s="330">
        <f t="shared" si="15"/>
        <v>0</v>
      </c>
      <c r="T60" s="330">
        <f t="shared" si="15"/>
        <v>0</v>
      </c>
      <c r="U60" s="330">
        <f t="shared" si="15"/>
        <v>-259030.9724243237</v>
      </c>
      <c r="V60" s="330">
        <f t="shared" si="15"/>
        <v>0</v>
      </c>
      <c r="W60" s="330">
        <f t="shared" si="15"/>
        <v>0</v>
      </c>
      <c r="X60" s="330">
        <f t="shared" si="15"/>
        <v>-294926.61551298178</v>
      </c>
      <c r="Y60" s="330">
        <f t="shared" si="15"/>
        <v>0</v>
      </c>
      <c r="Z60" s="330">
        <f t="shared" si="15"/>
        <v>0</v>
      </c>
      <c r="AA60" s="330">
        <f t="shared" ref="AA60:AF60" si="16">SUM(AA61:AA65)</f>
        <v>-335796.55638807453</v>
      </c>
      <c r="AB60" s="330">
        <f t="shared" si="16"/>
        <v>0</v>
      </c>
      <c r="AC60" s="330">
        <f t="shared" si="16"/>
        <v>0</v>
      </c>
      <c r="AD60" s="330">
        <f t="shared" si="16"/>
        <v>-382330.11654767377</v>
      </c>
      <c r="AE60" s="330">
        <f t="shared" si="16"/>
        <v>0</v>
      </c>
      <c r="AF60" s="330">
        <f t="shared" si="16"/>
        <v>0</v>
      </c>
      <c r="AG60" s="330">
        <f t="shared" ref="AG60" si="17">SUM(AG61:AG65)</f>
        <v>-435312.14135032485</v>
      </c>
    </row>
    <row r="61" spans="1:33" x14ac:dyDescent="0.2">
      <c r="A61" s="182" t="s">
        <v>271</v>
      </c>
      <c r="B61" s="330"/>
      <c r="C61" s="330"/>
      <c r="D61" s="330">
        <f>-IF(D$47&lt;=$B$30,0,$B$29*(1+D$49)*$B$28)</f>
        <v>0</v>
      </c>
      <c r="E61" s="330"/>
      <c r="F61" s="330">
        <f t="shared" ref="F61:AG61" si="18">-IF(F$47&lt;=$B$30,0,$B$29*(1+F$49)*$B$28)</f>
        <v>-135375.58316612733</v>
      </c>
      <c r="G61" s="330"/>
      <c r="H61" s="330"/>
      <c r="I61" s="330">
        <f t="shared" si="18"/>
        <v>-154135.47728523673</v>
      </c>
      <c r="J61" s="330"/>
      <c r="K61" s="330"/>
      <c r="L61" s="330">
        <f t="shared" si="18"/>
        <v>-175495.05459040718</v>
      </c>
      <c r="M61" s="330"/>
      <c r="N61" s="330"/>
      <c r="O61" s="330">
        <f t="shared" si="18"/>
        <v>-199814.57045541532</v>
      </c>
      <c r="P61" s="330"/>
      <c r="Q61" s="330"/>
      <c r="R61" s="330">
        <f t="shared" si="18"/>
        <v>-227504.20323504962</v>
      </c>
      <c r="S61" s="330"/>
      <c r="T61" s="330"/>
      <c r="U61" s="330">
        <f t="shared" si="18"/>
        <v>-259030.9724243237</v>
      </c>
      <c r="V61" s="330"/>
      <c r="W61" s="330"/>
      <c r="X61" s="330">
        <f t="shared" si="18"/>
        <v>-294926.61551298178</v>
      </c>
      <c r="Y61" s="330"/>
      <c r="Z61" s="330"/>
      <c r="AA61" s="330">
        <f t="shared" si="18"/>
        <v>-335796.55638807453</v>
      </c>
      <c r="AB61" s="330"/>
      <c r="AC61" s="330"/>
      <c r="AD61" s="330">
        <f t="shared" si="18"/>
        <v>-382330.11654767377</v>
      </c>
      <c r="AE61" s="330"/>
      <c r="AF61" s="330"/>
      <c r="AG61" s="330">
        <f t="shared" si="18"/>
        <v>-435312.14135032485</v>
      </c>
    </row>
    <row r="62" spans="1:33" x14ac:dyDescent="0.2">
      <c r="A62" s="182"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row>
    <row r="63" spans="1:33" x14ac:dyDescent="0.2">
      <c r="A63" s="182" t="s">
        <v>470</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row>
    <row r="64" spans="1:33" x14ac:dyDescent="0.2">
      <c r="A64" s="182" t="s">
        <v>470</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row>
    <row r="65" spans="1:39" ht="31.5" x14ac:dyDescent="0.2">
      <c r="A65" s="182" t="s">
        <v>474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row>
    <row r="66" spans="1:39" ht="28.5" x14ac:dyDescent="0.2">
      <c r="A66" s="183" t="s">
        <v>269</v>
      </c>
      <c r="B66" s="331">
        <f t="shared" ref="B66:AF66" si="19">B59+B60</f>
        <v>0</v>
      </c>
      <c r="C66" s="331">
        <f t="shared" si="19"/>
        <v>0</v>
      </c>
      <c r="D66" s="331">
        <f t="shared" si="19"/>
        <v>118618.88081675903</v>
      </c>
      <c r="E66" s="331">
        <f t="shared" si="19"/>
        <v>44706.837956278287</v>
      </c>
      <c r="F66" s="331">
        <f t="shared" si="19"/>
        <v>-87092.854669840221</v>
      </c>
      <c r="G66" s="331">
        <f t="shared" si="19"/>
        <v>52433.955398312501</v>
      </c>
      <c r="H66" s="331">
        <f t="shared" si="19"/>
        <v>54752.007078247661</v>
      </c>
      <c r="I66" s="331">
        <f t="shared" si="19"/>
        <v>-96962.93982694381</v>
      </c>
      <c r="J66" s="331">
        <f t="shared" si="19"/>
        <v>59700.077017240961</v>
      </c>
      <c r="K66" s="331">
        <f t="shared" si="19"/>
        <v>62339.356521730297</v>
      </c>
      <c r="L66" s="331">
        <f t="shared" si="19"/>
        <v>-110399.73870964053</v>
      </c>
      <c r="M66" s="331">
        <f t="shared" si="19"/>
        <v>67973.113391693652</v>
      </c>
      <c r="N66" s="331">
        <f t="shared" si="19"/>
        <v>70978.135394918485</v>
      </c>
      <c r="O66" s="331">
        <f t="shared" si="19"/>
        <v>-125698.56409995223</v>
      </c>
      <c r="P66" s="331">
        <f t="shared" si="19"/>
        <v>77392.599390210482</v>
      </c>
      <c r="Q66" s="331">
        <f t="shared" si="19"/>
        <v>80814.047260549865</v>
      </c>
      <c r="R66" s="331">
        <f t="shared" si="19"/>
        <v>-143117.44938405423</v>
      </c>
      <c r="S66" s="331">
        <f t="shared" si="19"/>
        <v>88117.406155262899</v>
      </c>
      <c r="T66" s="331">
        <f t="shared" si="19"/>
        <v>92012.986792239026</v>
      </c>
      <c r="U66" s="331">
        <f t="shared" si="19"/>
        <v>-162950.18534905536</v>
      </c>
      <c r="V66" s="331">
        <f t="shared" si="19"/>
        <v>100328.42065922043</v>
      </c>
      <c r="W66" s="331">
        <f t="shared" si="19"/>
        <v>104763.83779087997</v>
      </c>
      <c r="X66" s="331">
        <f t="shared" si="19"/>
        <v>-185531.2753236499</v>
      </c>
      <c r="Y66" s="331">
        <f t="shared" si="19"/>
        <v>114231.59658419315</v>
      </c>
      <c r="Z66" s="331">
        <f t="shared" si="19"/>
        <v>119281.65894077414</v>
      </c>
      <c r="AA66" s="331">
        <f t="shared" si="19"/>
        <v>-211241.57698553693</v>
      </c>
      <c r="AB66" s="331">
        <f t="shared" si="19"/>
        <v>130061.4279825666</v>
      </c>
      <c r="AC66" s="331">
        <f t="shared" si="19"/>
        <v>135811.31103715411</v>
      </c>
      <c r="AD66" s="331">
        <f t="shared" si="19"/>
        <v>-240514.7259915825</v>
      </c>
      <c r="AE66" s="331">
        <f t="shared" si="19"/>
        <v>148084.90430575944</v>
      </c>
      <c r="AF66" s="331">
        <f t="shared" si="19"/>
        <v>154631.58686272809</v>
      </c>
      <c r="AG66" s="331">
        <f t="shared" ref="AG66" si="20">AG59+AG60</f>
        <v>-273844.44977309869</v>
      </c>
    </row>
    <row r="67" spans="1:39" x14ac:dyDescent="0.2">
      <c r="A67" s="182" t="s">
        <v>264</v>
      </c>
      <c r="B67" s="184"/>
      <c r="C67" s="330"/>
      <c r="D67" s="330">
        <f>-($B$25)*$B$28/$B$27</f>
        <v>-334199.60199999996</v>
      </c>
      <c r="E67" s="330">
        <f t="shared" ref="E67:AG67" si="21">D67</f>
        <v>-334199.60199999996</v>
      </c>
      <c r="F67" s="330">
        <f t="shared" si="21"/>
        <v>-334199.60199999996</v>
      </c>
      <c r="G67" s="330">
        <f t="shared" si="21"/>
        <v>-334199.60199999996</v>
      </c>
      <c r="H67" s="330">
        <f t="shared" si="21"/>
        <v>-334199.60199999996</v>
      </c>
      <c r="I67" s="330">
        <f t="shared" si="21"/>
        <v>-334199.60199999996</v>
      </c>
      <c r="J67" s="330">
        <f t="shared" si="21"/>
        <v>-334199.60199999996</v>
      </c>
      <c r="K67" s="330">
        <f t="shared" si="21"/>
        <v>-334199.60199999996</v>
      </c>
      <c r="L67" s="330">
        <f t="shared" si="21"/>
        <v>-334199.60199999996</v>
      </c>
      <c r="M67" s="330">
        <f t="shared" si="21"/>
        <v>-334199.60199999996</v>
      </c>
      <c r="N67" s="330">
        <f t="shared" si="21"/>
        <v>-334199.60199999996</v>
      </c>
      <c r="O67" s="330">
        <f t="shared" si="21"/>
        <v>-334199.60199999996</v>
      </c>
      <c r="P67" s="330">
        <f t="shared" si="21"/>
        <v>-334199.60199999996</v>
      </c>
      <c r="Q67" s="330">
        <f t="shared" si="21"/>
        <v>-334199.60199999996</v>
      </c>
      <c r="R67" s="330">
        <f t="shared" si="21"/>
        <v>-334199.60199999996</v>
      </c>
      <c r="S67" s="330">
        <f t="shared" si="21"/>
        <v>-334199.60199999996</v>
      </c>
      <c r="T67" s="330">
        <f t="shared" si="21"/>
        <v>-334199.60199999996</v>
      </c>
      <c r="U67" s="330">
        <f t="shared" si="21"/>
        <v>-334199.60199999996</v>
      </c>
      <c r="V67" s="330">
        <f t="shared" si="21"/>
        <v>-334199.60199999996</v>
      </c>
      <c r="W67" s="330">
        <f t="shared" si="21"/>
        <v>-334199.60199999996</v>
      </c>
      <c r="X67" s="330">
        <f t="shared" si="21"/>
        <v>-334199.60199999996</v>
      </c>
      <c r="Y67" s="330">
        <f t="shared" si="21"/>
        <v>-334199.60199999996</v>
      </c>
      <c r="Z67" s="330">
        <f t="shared" si="21"/>
        <v>-334199.60199999996</v>
      </c>
      <c r="AA67" s="330">
        <f t="shared" si="21"/>
        <v>-334199.60199999996</v>
      </c>
      <c r="AB67" s="330">
        <f t="shared" si="21"/>
        <v>-334199.60199999996</v>
      </c>
      <c r="AC67" s="330">
        <f t="shared" si="21"/>
        <v>-334199.60199999996</v>
      </c>
      <c r="AD67" s="330">
        <f t="shared" si="21"/>
        <v>-334199.60199999996</v>
      </c>
      <c r="AE67" s="330">
        <f t="shared" si="21"/>
        <v>-334199.60199999996</v>
      </c>
      <c r="AF67" s="330">
        <f t="shared" si="21"/>
        <v>-334199.60199999996</v>
      </c>
      <c r="AG67" s="330">
        <f t="shared" si="21"/>
        <v>-334199.60199999996</v>
      </c>
    </row>
    <row r="68" spans="1:39" ht="28.5" x14ac:dyDescent="0.2">
      <c r="A68" s="183" t="s">
        <v>265</v>
      </c>
      <c r="B68" s="331">
        <f t="shared" ref="B68:J68" si="22">B66+B67</f>
        <v>0</v>
      </c>
      <c r="C68" s="331">
        <f>C66+C67</f>
        <v>0</v>
      </c>
      <c r="D68" s="331">
        <f>D66+D67</f>
        <v>-215580.72118324094</v>
      </c>
      <c r="E68" s="331">
        <f t="shared" si="22"/>
        <v>-289492.76404372166</v>
      </c>
      <c r="F68" s="331">
        <f>F66+C67</f>
        <v>-87092.854669840221</v>
      </c>
      <c r="G68" s="331">
        <f t="shared" si="22"/>
        <v>-281765.64660168748</v>
      </c>
      <c r="H68" s="331">
        <f t="shared" si="22"/>
        <v>-279447.59492175229</v>
      </c>
      <c r="I68" s="331">
        <f t="shared" si="22"/>
        <v>-431162.54182694375</v>
      </c>
      <c r="J68" s="331">
        <f t="shared" si="22"/>
        <v>-274499.52498275897</v>
      </c>
      <c r="K68" s="331">
        <f>K66+K67</f>
        <v>-271860.24547826964</v>
      </c>
      <c r="L68" s="331">
        <f>L66+L67</f>
        <v>-444599.34070964047</v>
      </c>
      <c r="M68" s="331">
        <f t="shared" ref="M68:AF68" si="23">M66+M67</f>
        <v>-266226.48860830627</v>
      </c>
      <c r="N68" s="331">
        <f t="shared" si="23"/>
        <v>-263221.46660508146</v>
      </c>
      <c r="O68" s="331">
        <f t="shared" si="23"/>
        <v>-459898.16609995218</v>
      </c>
      <c r="P68" s="331">
        <f t="shared" si="23"/>
        <v>-256807.00260978949</v>
      </c>
      <c r="Q68" s="331">
        <f t="shared" si="23"/>
        <v>-253385.5547394501</v>
      </c>
      <c r="R68" s="331">
        <f t="shared" si="23"/>
        <v>-477317.05138405418</v>
      </c>
      <c r="S68" s="331">
        <f t="shared" si="23"/>
        <v>-246082.19584473706</v>
      </c>
      <c r="T68" s="331">
        <f t="shared" si="23"/>
        <v>-242186.61520776094</v>
      </c>
      <c r="U68" s="331">
        <f t="shared" si="23"/>
        <v>-497149.78734905529</v>
      </c>
      <c r="V68" s="331">
        <f t="shared" si="23"/>
        <v>-233871.18134077953</v>
      </c>
      <c r="W68" s="331">
        <f t="shared" si="23"/>
        <v>-229435.76420911998</v>
      </c>
      <c r="X68" s="331">
        <f t="shared" si="23"/>
        <v>-519730.87732364982</v>
      </c>
      <c r="Y68" s="331">
        <f t="shared" si="23"/>
        <v>-219968.00541580681</v>
      </c>
      <c r="Z68" s="331">
        <f t="shared" si="23"/>
        <v>-214917.9430592258</v>
      </c>
      <c r="AA68" s="331">
        <f t="shared" si="23"/>
        <v>-545441.17898553691</v>
      </c>
      <c r="AB68" s="331">
        <f t="shared" si="23"/>
        <v>-204138.17401743337</v>
      </c>
      <c r="AC68" s="331">
        <f t="shared" si="23"/>
        <v>-198388.29096284584</v>
      </c>
      <c r="AD68" s="331">
        <f t="shared" si="23"/>
        <v>-574714.32799158245</v>
      </c>
      <c r="AE68" s="331">
        <f t="shared" si="23"/>
        <v>-186114.69769424052</v>
      </c>
      <c r="AF68" s="331">
        <f t="shared" si="23"/>
        <v>-179568.01513727187</v>
      </c>
      <c r="AG68" s="331">
        <f t="shared" ref="AG68" si="24">AG66+AG67</f>
        <v>-608044.05177309865</v>
      </c>
    </row>
    <row r="69" spans="1:39" x14ac:dyDescent="0.2">
      <c r="A69" s="182" t="s">
        <v>263</v>
      </c>
      <c r="B69" s="330">
        <f t="shared" ref="B69:AF69" si="25">-B56</f>
        <v>0</v>
      </c>
      <c r="C69" s="330">
        <f t="shared" si="25"/>
        <v>0</v>
      </c>
      <c r="D69" s="330">
        <f t="shared" si="25"/>
        <v>0</v>
      </c>
      <c r="E69" s="330">
        <f t="shared" si="25"/>
        <v>0</v>
      </c>
      <c r="F69" s="330">
        <f t="shared" si="25"/>
        <v>0</v>
      </c>
      <c r="G69" s="330">
        <f t="shared" si="25"/>
        <v>0</v>
      </c>
      <c r="H69" s="330">
        <f t="shared" si="25"/>
        <v>0</v>
      </c>
      <c r="I69" s="330">
        <f t="shared" si="25"/>
        <v>0</v>
      </c>
      <c r="J69" s="330">
        <f t="shared" si="25"/>
        <v>0</v>
      </c>
      <c r="K69" s="330">
        <f t="shared" si="25"/>
        <v>0</v>
      </c>
      <c r="L69" s="330">
        <f t="shared" si="25"/>
        <v>0</v>
      </c>
      <c r="M69" s="330">
        <f t="shared" si="25"/>
        <v>0</v>
      </c>
      <c r="N69" s="330">
        <f t="shared" si="25"/>
        <v>0</v>
      </c>
      <c r="O69" s="330">
        <f t="shared" si="25"/>
        <v>0</v>
      </c>
      <c r="P69" s="330">
        <f t="shared" si="25"/>
        <v>0</v>
      </c>
      <c r="Q69" s="330">
        <f t="shared" si="25"/>
        <v>0</v>
      </c>
      <c r="R69" s="330">
        <f t="shared" si="25"/>
        <v>0</v>
      </c>
      <c r="S69" s="330">
        <f t="shared" si="25"/>
        <v>0</v>
      </c>
      <c r="T69" s="330">
        <f t="shared" si="25"/>
        <v>0</v>
      </c>
      <c r="U69" s="330">
        <f t="shared" si="25"/>
        <v>0</v>
      </c>
      <c r="V69" s="330">
        <f t="shared" si="25"/>
        <v>0</v>
      </c>
      <c r="W69" s="330">
        <f t="shared" si="25"/>
        <v>0</v>
      </c>
      <c r="X69" s="330">
        <f t="shared" si="25"/>
        <v>0</v>
      </c>
      <c r="Y69" s="330">
        <f t="shared" si="25"/>
        <v>0</v>
      </c>
      <c r="Z69" s="330">
        <f t="shared" si="25"/>
        <v>0</v>
      </c>
      <c r="AA69" s="330">
        <f t="shared" si="25"/>
        <v>0</v>
      </c>
      <c r="AB69" s="330">
        <f t="shared" si="25"/>
        <v>0</v>
      </c>
      <c r="AC69" s="330">
        <f t="shared" si="25"/>
        <v>0</v>
      </c>
      <c r="AD69" s="330">
        <f t="shared" si="25"/>
        <v>0</v>
      </c>
      <c r="AE69" s="330">
        <f t="shared" si="25"/>
        <v>0</v>
      </c>
      <c r="AF69" s="330">
        <f t="shared" si="25"/>
        <v>0</v>
      </c>
      <c r="AG69" s="330">
        <f t="shared" ref="AG69" si="26">-AG56</f>
        <v>0</v>
      </c>
    </row>
    <row r="70" spans="1:39" ht="14.25" x14ac:dyDescent="0.2">
      <c r="A70" s="183" t="s">
        <v>268</v>
      </c>
      <c r="B70" s="331">
        <f t="shared" ref="B70:AF70" si="27">B68+B69</f>
        <v>0</v>
      </c>
      <c r="C70" s="331">
        <f t="shared" si="27"/>
        <v>0</v>
      </c>
      <c r="D70" s="331">
        <f t="shared" si="27"/>
        <v>-215580.72118324094</v>
      </c>
      <c r="E70" s="331">
        <f t="shared" si="27"/>
        <v>-289492.76404372166</v>
      </c>
      <c r="F70" s="331">
        <f t="shared" si="27"/>
        <v>-87092.854669840221</v>
      </c>
      <c r="G70" s="331">
        <f t="shared" si="27"/>
        <v>-281765.64660168748</v>
      </c>
      <c r="H70" s="331">
        <f t="shared" si="27"/>
        <v>-279447.59492175229</v>
      </c>
      <c r="I70" s="331">
        <f t="shared" si="27"/>
        <v>-431162.54182694375</v>
      </c>
      <c r="J70" s="331">
        <f t="shared" si="27"/>
        <v>-274499.52498275897</v>
      </c>
      <c r="K70" s="331">
        <f t="shared" si="27"/>
        <v>-271860.24547826964</v>
      </c>
      <c r="L70" s="331">
        <f t="shared" si="27"/>
        <v>-444599.34070964047</v>
      </c>
      <c r="M70" s="331">
        <f t="shared" si="27"/>
        <v>-266226.48860830627</v>
      </c>
      <c r="N70" s="331">
        <f t="shared" si="27"/>
        <v>-263221.46660508146</v>
      </c>
      <c r="O70" s="331">
        <f t="shared" si="27"/>
        <v>-459898.16609995218</v>
      </c>
      <c r="P70" s="331">
        <f t="shared" si="27"/>
        <v>-256807.00260978949</v>
      </c>
      <c r="Q70" s="331">
        <f t="shared" si="27"/>
        <v>-253385.5547394501</v>
      </c>
      <c r="R70" s="331">
        <f t="shared" si="27"/>
        <v>-477317.05138405418</v>
      </c>
      <c r="S70" s="331">
        <f t="shared" si="27"/>
        <v>-246082.19584473706</v>
      </c>
      <c r="T70" s="331">
        <f t="shared" si="27"/>
        <v>-242186.61520776094</v>
      </c>
      <c r="U70" s="331">
        <f t="shared" si="27"/>
        <v>-497149.78734905529</v>
      </c>
      <c r="V70" s="331">
        <f t="shared" si="27"/>
        <v>-233871.18134077953</v>
      </c>
      <c r="W70" s="331">
        <f t="shared" si="27"/>
        <v>-229435.76420911998</v>
      </c>
      <c r="X70" s="331">
        <f t="shared" si="27"/>
        <v>-519730.87732364982</v>
      </c>
      <c r="Y70" s="331">
        <f t="shared" si="27"/>
        <v>-219968.00541580681</v>
      </c>
      <c r="Z70" s="331">
        <f t="shared" si="27"/>
        <v>-214917.9430592258</v>
      </c>
      <c r="AA70" s="331">
        <f t="shared" si="27"/>
        <v>-545441.17898553691</v>
      </c>
      <c r="AB70" s="331">
        <f t="shared" si="27"/>
        <v>-204138.17401743337</v>
      </c>
      <c r="AC70" s="331">
        <f t="shared" si="27"/>
        <v>-198388.29096284584</v>
      </c>
      <c r="AD70" s="331">
        <f t="shared" si="27"/>
        <v>-574714.32799158245</v>
      </c>
      <c r="AE70" s="331">
        <f t="shared" si="27"/>
        <v>-186114.69769424052</v>
      </c>
      <c r="AF70" s="331">
        <f t="shared" si="27"/>
        <v>-179568.01513727187</v>
      </c>
      <c r="AG70" s="331">
        <f t="shared" ref="AG70" si="28">AG68+AG69</f>
        <v>-608044.05177309865</v>
      </c>
    </row>
    <row r="71" spans="1:39" x14ac:dyDescent="0.2">
      <c r="A71" s="182" t="s">
        <v>262</v>
      </c>
      <c r="B71" s="330">
        <f t="shared" ref="B71:AF71" si="29">-B70*$B$36</f>
        <v>0</v>
      </c>
      <c r="C71" s="330">
        <f t="shared" si="29"/>
        <v>0</v>
      </c>
      <c r="D71" s="330">
        <f t="shared" si="29"/>
        <v>43116.144236648193</v>
      </c>
      <c r="E71" s="330">
        <f t="shared" si="29"/>
        <v>57898.552808744338</v>
      </c>
      <c r="F71" s="330">
        <f t="shared" si="29"/>
        <v>17418.570933968043</v>
      </c>
      <c r="G71" s="330">
        <f t="shared" si="29"/>
        <v>56353.129320337495</v>
      </c>
      <c r="H71" s="330">
        <f t="shared" si="29"/>
        <v>55889.518984350463</v>
      </c>
      <c r="I71" s="330">
        <f t="shared" si="29"/>
        <v>86232.508365388756</v>
      </c>
      <c r="J71" s="330">
        <f t="shared" si="29"/>
        <v>54899.904996551799</v>
      </c>
      <c r="K71" s="330">
        <f t="shared" si="29"/>
        <v>54372.049095653929</v>
      </c>
      <c r="L71" s="330">
        <f t="shared" si="29"/>
        <v>88919.868141928106</v>
      </c>
      <c r="M71" s="330">
        <f t="shared" si="29"/>
        <v>53245.297721661256</v>
      </c>
      <c r="N71" s="330">
        <f t="shared" si="29"/>
        <v>52644.293321016296</v>
      </c>
      <c r="O71" s="330">
        <f t="shared" si="29"/>
        <v>91979.633219990443</v>
      </c>
      <c r="P71" s="330">
        <f t="shared" si="29"/>
        <v>51361.400521957898</v>
      </c>
      <c r="Q71" s="330">
        <f t="shared" si="29"/>
        <v>50677.110947890025</v>
      </c>
      <c r="R71" s="330">
        <f t="shared" si="29"/>
        <v>95463.410276810842</v>
      </c>
      <c r="S71" s="330">
        <f t="shared" si="29"/>
        <v>49216.439168947414</v>
      </c>
      <c r="T71" s="330">
        <f t="shared" si="29"/>
        <v>48437.32304155219</v>
      </c>
      <c r="U71" s="330">
        <f t="shared" si="29"/>
        <v>99429.957469811066</v>
      </c>
      <c r="V71" s="330">
        <f t="shared" si="29"/>
        <v>46774.23626815591</v>
      </c>
      <c r="W71" s="330">
        <f t="shared" si="29"/>
        <v>45887.152841823998</v>
      </c>
      <c r="X71" s="330">
        <f t="shared" si="29"/>
        <v>103946.17546472997</v>
      </c>
      <c r="Y71" s="330">
        <f t="shared" si="29"/>
        <v>43993.601083161368</v>
      </c>
      <c r="Z71" s="330">
        <f t="shared" si="29"/>
        <v>42983.58861184516</v>
      </c>
      <c r="AA71" s="330">
        <f t="shared" si="29"/>
        <v>109088.23579710739</v>
      </c>
      <c r="AB71" s="330">
        <f t="shared" si="29"/>
        <v>40827.634803486675</v>
      </c>
      <c r="AC71" s="330">
        <f t="shared" si="29"/>
        <v>39677.658192569172</v>
      </c>
      <c r="AD71" s="330">
        <f t="shared" si="29"/>
        <v>114942.86559831649</v>
      </c>
      <c r="AE71" s="330">
        <f t="shared" si="29"/>
        <v>37222.939538848106</v>
      </c>
      <c r="AF71" s="330">
        <f t="shared" si="29"/>
        <v>35913.603027454374</v>
      </c>
      <c r="AG71" s="330">
        <f t="shared" ref="AG71" si="30">-AG70*$B$36</f>
        <v>121608.81035461974</v>
      </c>
    </row>
    <row r="72" spans="1:39" ht="15" thickBot="1" x14ac:dyDescent="0.25">
      <c r="A72" s="185" t="s">
        <v>267</v>
      </c>
      <c r="B72" s="186">
        <f t="shared" ref="B72:AF72" si="31">B70+B71</f>
        <v>0</v>
      </c>
      <c r="C72" s="186">
        <f t="shared" si="31"/>
        <v>0</v>
      </c>
      <c r="D72" s="186">
        <f t="shared" si="31"/>
        <v>-172464.57694659274</v>
      </c>
      <c r="E72" s="186">
        <f t="shared" si="31"/>
        <v>-231594.21123497732</v>
      </c>
      <c r="F72" s="186">
        <f t="shared" si="31"/>
        <v>-69674.283735872174</v>
      </c>
      <c r="G72" s="186">
        <f t="shared" si="31"/>
        <v>-225412.51728134998</v>
      </c>
      <c r="H72" s="186">
        <f t="shared" si="31"/>
        <v>-223558.07593740182</v>
      </c>
      <c r="I72" s="186">
        <f t="shared" si="31"/>
        <v>-344930.03346155502</v>
      </c>
      <c r="J72" s="186">
        <f t="shared" si="31"/>
        <v>-219599.61998620717</v>
      </c>
      <c r="K72" s="186">
        <f t="shared" si="31"/>
        <v>-217488.19638261572</v>
      </c>
      <c r="L72" s="186">
        <f t="shared" si="31"/>
        <v>-355679.47256771236</v>
      </c>
      <c r="M72" s="186">
        <f t="shared" si="31"/>
        <v>-212981.19088664502</v>
      </c>
      <c r="N72" s="186">
        <f t="shared" si="31"/>
        <v>-210577.17328406515</v>
      </c>
      <c r="O72" s="186">
        <f t="shared" si="31"/>
        <v>-367918.53287996177</v>
      </c>
      <c r="P72" s="186">
        <f t="shared" si="31"/>
        <v>-205445.60208783159</v>
      </c>
      <c r="Q72" s="186">
        <f t="shared" si="31"/>
        <v>-202708.44379156007</v>
      </c>
      <c r="R72" s="186">
        <f t="shared" si="31"/>
        <v>-381853.64110724337</v>
      </c>
      <c r="S72" s="186">
        <f t="shared" si="31"/>
        <v>-196865.75667578966</v>
      </c>
      <c r="T72" s="186">
        <f t="shared" si="31"/>
        <v>-193749.29216620876</v>
      </c>
      <c r="U72" s="186">
        <f t="shared" si="31"/>
        <v>-397719.82987924421</v>
      </c>
      <c r="V72" s="186">
        <f t="shared" si="31"/>
        <v>-187096.94507262361</v>
      </c>
      <c r="W72" s="186">
        <f t="shared" si="31"/>
        <v>-183548.61136729599</v>
      </c>
      <c r="X72" s="186">
        <f t="shared" si="31"/>
        <v>-415784.70185891987</v>
      </c>
      <c r="Y72" s="186">
        <f t="shared" si="31"/>
        <v>-175974.40433264544</v>
      </c>
      <c r="Z72" s="186">
        <f t="shared" si="31"/>
        <v>-171934.35444738064</v>
      </c>
      <c r="AA72" s="186">
        <f t="shared" si="31"/>
        <v>-436352.94318842952</v>
      </c>
      <c r="AB72" s="186">
        <f t="shared" si="31"/>
        <v>-163310.5392139467</v>
      </c>
      <c r="AC72" s="186">
        <f t="shared" si="31"/>
        <v>-158710.63277027669</v>
      </c>
      <c r="AD72" s="186">
        <f t="shared" si="31"/>
        <v>-459771.46239326597</v>
      </c>
      <c r="AE72" s="186">
        <f t="shared" si="31"/>
        <v>-148891.75815539242</v>
      </c>
      <c r="AF72" s="186">
        <f t="shared" si="31"/>
        <v>-143654.41210981749</v>
      </c>
      <c r="AG72" s="186">
        <f t="shared" ref="AG72" si="32">AG70+AG71</f>
        <v>-486435.24141847889</v>
      </c>
    </row>
    <row r="73" spans="1:39" s="187" customFormat="1" ht="16.5" thickBot="1" x14ac:dyDescent="0.25">
      <c r="A73" s="178"/>
      <c r="B73" s="397">
        <f>C136</f>
        <v>0.5</v>
      </c>
      <c r="C73" s="397">
        <f t="shared" ref="C73:AL73" si="33">D136</f>
        <v>1.5</v>
      </c>
      <c r="D73" s="397">
        <f t="shared" si="33"/>
        <v>2.5</v>
      </c>
      <c r="E73" s="397">
        <f t="shared" si="33"/>
        <v>3.5</v>
      </c>
      <c r="F73" s="397">
        <f t="shared" si="33"/>
        <v>4.5</v>
      </c>
      <c r="G73" s="397">
        <f t="shared" si="33"/>
        <v>5.5</v>
      </c>
      <c r="H73" s="397">
        <f t="shared" si="33"/>
        <v>6.5</v>
      </c>
      <c r="I73" s="397">
        <f t="shared" si="33"/>
        <v>7.5</v>
      </c>
      <c r="J73" s="397">
        <f t="shared" si="33"/>
        <v>8.5</v>
      </c>
      <c r="K73" s="397">
        <f t="shared" si="33"/>
        <v>9.5</v>
      </c>
      <c r="L73" s="397">
        <f t="shared" si="33"/>
        <v>10.5</v>
      </c>
      <c r="M73" s="397">
        <f t="shared" si="33"/>
        <v>11.5</v>
      </c>
      <c r="N73" s="397">
        <f t="shared" si="33"/>
        <v>12.5</v>
      </c>
      <c r="O73" s="397">
        <f t="shared" si="33"/>
        <v>13.5</v>
      </c>
      <c r="P73" s="397">
        <f t="shared" si="33"/>
        <v>14.5</v>
      </c>
      <c r="Q73" s="397">
        <f t="shared" si="33"/>
        <v>15.5</v>
      </c>
      <c r="R73" s="397">
        <f t="shared" si="33"/>
        <v>16.5</v>
      </c>
      <c r="S73" s="397">
        <f t="shared" si="33"/>
        <v>17.5</v>
      </c>
      <c r="T73" s="397">
        <f t="shared" si="33"/>
        <v>18.5</v>
      </c>
      <c r="U73" s="397">
        <f t="shared" si="33"/>
        <v>19.5</v>
      </c>
      <c r="V73" s="397">
        <f t="shared" si="33"/>
        <v>20.5</v>
      </c>
      <c r="W73" s="397">
        <f t="shared" si="33"/>
        <v>21.5</v>
      </c>
      <c r="X73" s="397">
        <f t="shared" si="33"/>
        <v>22.5</v>
      </c>
      <c r="Y73" s="397">
        <f t="shared" si="33"/>
        <v>23.5</v>
      </c>
      <c r="Z73" s="397">
        <f t="shared" si="33"/>
        <v>24.5</v>
      </c>
      <c r="AA73" s="397">
        <f t="shared" si="33"/>
        <v>25.5</v>
      </c>
      <c r="AB73" s="397">
        <f t="shared" si="33"/>
        <v>26.5</v>
      </c>
      <c r="AC73" s="397">
        <f t="shared" si="33"/>
        <v>27.5</v>
      </c>
      <c r="AD73" s="397">
        <f t="shared" si="33"/>
        <v>28.5</v>
      </c>
      <c r="AE73" s="397">
        <f t="shared" si="33"/>
        <v>29.5</v>
      </c>
      <c r="AF73" s="397">
        <f t="shared" si="33"/>
        <v>30.5</v>
      </c>
      <c r="AG73" s="397">
        <f t="shared" si="33"/>
        <v>31.5</v>
      </c>
      <c r="AH73" s="397">
        <f t="shared" si="33"/>
        <v>0</v>
      </c>
      <c r="AI73" s="397">
        <f t="shared" si="33"/>
        <v>0</v>
      </c>
      <c r="AJ73" s="397">
        <f t="shared" si="33"/>
        <v>0</v>
      </c>
      <c r="AK73" s="397">
        <f t="shared" si="33"/>
        <v>0</v>
      </c>
      <c r="AL73" s="397">
        <f t="shared" si="33"/>
        <v>0</v>
      </c>
      <c r="AM73" s="397"/>
    </row>
    <row r="74" spans="1:39" x14ac:dyDescent="0.2">
      <c r="A74" s="173" t="s">
        <v>266</v>
      </c>
      <c r="B74" s="174">
        <f t="shared" ref="B74:AF74" si="34">B58</f>
        <v>1</v>
      </c>
      <c r="C74" s="174">
        <f t="shared" si="34"/>
        <v>2</v>
      </c>
      <c r="D74" s="174">
        <f t="shared" si="34"/>
        <v>3</v>
      </c>
      <c r="E74" s="174">
        <f t="shared" si="34"/>
        <v>4</v>
      </c>
      <c r="F74" s="174">
        <f t="shared" si="34"/>
        <v>5</v>
      </c>
      <c r="G74" s="174">
        <f t="shared" si="34"/>
        <v>6</v>
      </c>
      <c r="H74" s="174">
        <f t="shared" si="34"/>
        <v>7</v>
      </c>
      <c r="I74" s="174">
        <f t="shared" si="34"/>
        <v>8</v>
      </c>
      <c r="J74" s="174">
        <f t="shared" si="34"/>
        <v>9</v>
      </c>
      <c r="K74" s="174">
        <f t="shared" si="34"/>
        <v>10</v>
      </c>
      <c r="L74" s="174">
        <f t="shared" si="34"/>
        <v>11</v>
      </c>
      <c r="M74" s="174">
        <f t="shared" si="34"/>
        <v>12</v>
      </c>
      <c r="N74" s="174">
        <f t="shared" si="34"/>
        <v>13</v>
      </c>
      <c r="O74" s="174">
        <f t="shared" si="34"/>
        <v>14</v>
      </c>
      <c r="P74" s="174">
        <f t="shared" si="34"/>
        <v>15</v>
      </c>
      <c r="Q74" s="174">
        <f t="shared" si="34"/>
        <v>16</v>
      </c>
      <c r="R74" s="174">
        <f t="shared" si="34"/>
        <v>17</v>
      </c>
      <c r="S74" s="174">
        <f t="shared" si="34"/>
        <v>18</v>
      </c>
      <c r="T74" s="174">
        <f t="shared" si="34"/>
        <v>19</v>
      </c>
      <c r="U74" s="174">
        <f t="shared" si="34"/>
        <v>20</v>
      </c>
      <c r="V74" s="174">
        <f t="shared" si="34"/>
        <v>21</v>
      </c>
      <c r="W74" s="174">
        <f t="shared" si="34"/>
        <v>22</v>
      </c>
      <c r="X74" s="174">
        <f t="shared" si="34"/>
        <v>23</v>
      </c>
      <c r="Y74" s="174">
        <f t="shared" si="34"/>
        <v>24</v>
      </c>
      <c r="Z74" s="174">
        <f t="shared" si="34"/>
        <v>25</v>
      </c>
      <c r="AA74" s="174">
        <f t="shared" si="34"/>
        <v>26</v>
      </c>
      <c r="AB74" s="174">
        <f t="shared" si="34"/>
        <v>27</v>
      </c>
      <c r="AC74" s="174">
        <f t="shared" si="34"/>
        <v>28</v>
      </c>
      <c r="AD74" s="174">
        <f t="shared" si="34"/>
        <v>29</v>
      </c>
      <c r="AE74" s="174">
        <f t="shared" si="34"/>
        <v>30</v>
      </c>
      <c r="AF74" s="174">
        <f t="shared" si="34"/>
        <v>31</v>
      </c>
      <c r="AG74" s="174">
        <f t="shared" ref="AG74" si="35">AG58</f>
        <v>32</v>
      </c>
    </row>
    <row r="75" spans="1:39" ht="28.5" x14ac:dyDescent="0.2">
      <c r="A75" s="181" t="s">
        <v>265</v>
      </c>
      <c r="B75" s="331">
        <f t="shared" ref="B75:AF75" si="36">B68</f>
        <v>0</v>
      </c>
      <c r="C75" s="331">
        <f t="shared" si="36"/>
        <v>0</v>
      </c>
      <c r="D75" s="331">
        <f>D68</f>
        <v>-215580.72118324094</v>
      </c>
      <c r="E75" s="331">
        <f t="shared" si="36"/>
        <v>-289492.76404372166</v>
      </c>
      <c r="F75" s="331">
        <f t="shared" si="36"/>
        <v>-87092.854669840221</v>
      </c>
      <c r="G75" s="331">
        <f t="shared" si="36"/>
        <v>-281765.64660168748</v>
      </c>
      <c r="H75" s="331">
        <f t="shared" si="36"/>
        <v>-279447.59492175229</v>
      </c>
      <c r="I75" s="331">
        <f t="shared" si="36"/>
        <v>-431162.54182694375</v>
      </c>
      <c r="J75" s="331">
        <f t="shared" si="36"/>
        <v>-274499.52498275897</v>
      </c>
      <c r="K75" s="331">
        <f t="shared" si="36"/>
        <v>-271860.24547826964</v>
      </c>
      <c r="L75" s="331">
        <f t="shared" si="36"/>
        <v>-444599.34070964047</v>
      </c>
      <c r="M75" s="331">
        <f t="shared" si="36"/>
        <v>-266226.48860830627</v>
      </c>
      <c r="N75" s="331">
        <f t="shared" si="36"/>
        <v>-263221.46660508146</v>
      </c>
      <c r="O75" s="331">
        <f t="shared" si="36"/>
        <v>-459898.16609995218</v>
      </c>
      <c r="P75" s="331">
        <f t="shared" si="36"/>
        <v>-256807.00260978949</v>
      </c>
      <c r="Q75" s="331">
        <f t="shared" si="36"/>
        <v>-253385.5547394501</v>
      </c>
      <c r="R75" s="331">
        <f t="shared" si="36"/>
        <v>-477317.05138405418</v>
      </c>
      <c r="S75" s="331">
        <f t="shared" si="36"/>
        <v>-246082.19584473706</v>
      </c>
      <c r="T75" s="331">
        <f t="shared" si="36"/>
        <v>-242186.61520776094</v>
      </c>
      <c r="U75" s="331">
        <f t="shared" si="36"/>
        <v>-497149.78734905529</v>
      </c>
      <c r="V75" s="331">
        <f t="shared" si="36"/>
        <v>-233871.18134077953</v>
      </c>
      <c r="W75" s="331">
        <f t="shared" si="36"/>
        <v>-229435.76420911998</v>
      </c>
      <c r="X75" s="331">
        <f t="shared" si="36"/>
        <v>-519730.87732364982</v>
      </c>
      <c r="Y75" s="331">
        <f t="shared" si="36"/>
        <v>-219968.00541580681</v>
      </c>
      <c r="Z75" s="331">
        <f t="shared" si="36"/>
        <v>-214917.9430592258</v>
      </c>
      <c r="AA75" s="331">
        <f t="shared" si="36"/>
        <v>-545441.17898553691</v>
      </c>
      <c r="AB75" s="331">
        <f t="shared" si="36"/>
        <v>-204138.17401743337</v>
      </c>
      <c r="AC75" s="331">
        <f t="shared" si="36"/>
        <v>-198388.29096284584</v>
      </c>
      <c r="AD75" s="331">
        <f t="shared" si="36"/>
        <v>-574714.32799158245</v>
      </c>
      <c r="AE75" s="331">
        <f t="shared" si="36"/>
        <v>-186114.69769424052</v>
      </c>
      <c r="AF75" s="331">
        <f t="shared" si="36"/>
        <v>-179568.01513727187</v>
      </c>
      <c r="AG75" s="331">
        <f t="shared" ref="AG75" si="37">AG68</f>
        <v>-608044.05177309865</v>
      </c>
    </row>
    <row r="76" spans="1:39" x14ac:dyDescent="0.2">
      <c r="A76" s="182" t="s">
        <v>264</v>
      </c>
      <c r="B76" s="330">
        <f t="shared" ref="B76:AF76" si="38">-B67</f>
        <v>0</v>
      </c>
      <c r="C76" s="330">
        <f>-C67</f>
        <v>0</v>
      </c>
      <c r="D76" s="330">
        <f t="shared" si="38"/>
        <v>334199.60199999996</v>
      </c>
      <c r="E76" s="330">
        <f t="shared" si="38"/>
        <v>334199.60199999996</v>
      </c>
      <c r="F76" s="330">
        <f>-C67</f>
        <v>0</v>
      </c>
      <c r="G76" s="330">
        <f t="shared" si="38"/>
        <v>334199.60199999996</v>
      </c>
      <c r="H76" s="330">
        <f t="shared" si="38"/>
        <v>334199.60199999996</v>
      </c>
      <c r="I76" s="330">
        <f t="shared" si="38"/>
        <v>334199.60199999996</v>
      </c>
      <c r="J76" s="330">
        <f t="shared" si="38"/>
        <v>334199.60199999996</v>
      </c>
      <c r="K76" s="330">
        <f t="shared" si="38"/>
        <v>334199.60199999996</v>
      </c>
      <c r="L76" s="330">
        <f>-L67</f>
        <v>334199.60199999996</v>
      </c>
      <c r="M76" s="330">
        <f>-M67</f>
        <v>334199.60199999996</v>
      </c>
      <c r="N76" s="330">
        <f t="shared" si="38"/>
        <v>334199.60199999996</v>
      </c>
      <c r="O76" s="330">
        <f t="shared" si="38"/>
        <v>334199.60199999996</v>
      </c>
      <c r="P76" s="330">
        <f t="shared" si="38"/>
        <v>334199.60199999996</v>
      </c>
      <c r="Q76" s="330">
        <f t="shared" si="38"/>
        <v>334199.60199999996</v>
      </c>
      <c r="R76" s="330">
        <f t="shared" si="38"/>
        <v>334199.60199999996</v>
      </c>
      <c r="S76" s="330">
        <f t="shared" si="38"/>
        <v>334199.60199999996</v>
      </c>
      <c r="T76" s="330">
        <f t="shared" si="38"/>
        <v>334199.60199999996</v>
      </c>
      <c r="U76" s="330">
        <f t="shared" si="38"/>
        <v>334199.60199999996</v>
      </c>
      <c r="V76" s="330">
        <f t="shared" si="38"/>
        <v>334199.60199999996</v>
      </c>
      <c r="W76" s="330">
        <f t="shared" si="38"/>
        <v>334199.60199999996</v>
      </c>
      <c r="X76" s="330">
        <f t="shared" si="38"/>
        <v>334199.60199999996</v>
      </c>
      <c r="Y76" s="330">
        <f t="shared" si="38"/>
        <v>334199.60199999996</v>
      </c>
      <c r="Z76" s="330">
        <f t="shared" si="38"/>
        <v>334199.60199999996</v>
      </c>
      <c r="AA76" s="330">
        <f t="shared" si="38"/>
        <v>334199.60199999996</v>
      </c>
      <c r="AB76" s="330">
        <f t="shared" si="38"/>
        <v>334199.60199999996</v>
      </c>
      <c r="AC76" s="330">
        <f t="shared" si="38"/>
        <v>334199.60199999996</v>
      </c>
      <c r="AD76" s="330">
        <f t="shared" si="38"/>
        <v>334199.60199999996</v>
      </c>
      <c r="AE76" s="330">
        <f t="shared" si="38"/>
        <v>334199.60199999996</v>
      </c>
      <c r="AF76" s="330">
        <f t="shared" si="38"/>
        <v>334199.60199999996</v>
      </c>
      <c r="AG76" s="330">
        <f t="shared" ref="AG76" si="39">-AG67</f>
        <v>334199.60199999996</v>
      </c>
    </row>
    <row r="77" spans="1:39" x14ac:dyDescent="0.2">
      <c r="A77" s="182" t="s">
        <v>263</v>
      </c>
      <c r="B77" s="330">
        <f t="shared" ref="B77:AF77" si="40">B69</f>
        <v>0</v>
      </c>
      <c r="C77" s="330">
        <f t="shared" si="40"/>
        <v>0</v>
      </c>
      <c r="D77" s="330">
        <f t="shared" si="40"/>
        <v>0</v>
      </c>
      <c r="E77" s="330">
        <f t="shared" si="40"/>
        <v>0</v>
      </c>
      <c r="F77" s="330">
        <f t="shared" si="40"/>
        <v>0</v>
      </c>
      <c r="G77" s="330">
        <f t="shared" si="40"/>
        <v>0</v>
      </c>
      <c r="H77" s="330">
        <f t="shared" si="40"/>
        <v>0</v>
      </c>
      <c r="I77" s="330">
        <f t="shared" si="40"/>
        <v>0</v>
      </c>
      <c r="J77" s="330">
        <f t="shared" si="40"/>
        <v>0</v>
      </c>
      <c r="K77" s="330">
        <f t="shared" si="40"/>
        <v>0</v>
      </c>
      <c r="L77" s="330">
        <f t="shared" si="40"/>
        <v>0</v>
      </c>
      <c r="M77" s="330">
        <f t="shared" si="40"/>
        <v>0</v>
      </c>
      <c r="N77" s="330">
        <f t="shared" si="40"/>
        <v>0</v>
      </c>
      <c r="O77" s="330">
        <f t="shared" si="40"/>
        <v>0</v>
      </c>
      <c r="P77" s="330">
        <f t="shared" si="40"/>
        <v>0</v>
      </c>
      <c r="Q77" s="330">
        <f t="shared" si="40"/>
        <v>0</v>
      </c>
      <c r="R77" s="330">
        <f t="shared" si="40"/>
        <v>0</v>
      </c>
      <c r="S77" s="330">
        <f t="shared" si="40"/>
        <v>0</v>
      </c>
      <c r="T77" s="330">
        <f t="shared" si="40"/>
        <v>0</v>
      </c>
      <c r="U77" s="330">
        <f t="shared" si="40"/>
        <v>0</v>
      </c>
      <c r="V77" s="330">
        <f t="shared" si="40"/>
        <v>0</v>
      </c>
      <c r="W77" s="330">
        <f t="shared" si="40"/>
        <v>0</v>
      </c>
      <c r="X77" s="330">
        <f t="shared" si="40"/>
        <v>0</v>
      </c>
      <c r="Y77" s="330">
        <f t="shared" si="40"/>
        <v>0</v>
      </c>
      <c r="Z77" s="330">
        <f t="shared" si="40"/>
        <v>0</v>
      </c>
      <c r="AA77" s="330">
        <f t="shared" si="40"/>
        <v>0</v>
      </c>
      <c r="AB77" s="330">
        <f t="shared" si="40"/>
        <v>0</v>
      </c>
      <c r="AC77" s="330">
        <f t="shared" si="40"/>
        <v>0</v>
      </c>
      <c r="AD77" s="330">
        <f t="shared" si="40"/>
        <v>0</v>
      </c>
      <c r="AE77" s="330">
        <f t="shared" si="40"/>
        <v>0</v>
      </c>
      <c r="AF77" s="330">
        <f t="shared" si="40"/>
        <v>0</v>
      </c>
      <c r="AG77" s="330">
        <f t="shared" ref="AG77" si="41">AG69</f>
        <v>0</v>
      </c>
    </row>
    <row r="78" spans="1:39" x14ac:dyDescent="0.2">
      <c r="A78" s="182" t="s">
        <v>262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c r="AG78" s="330">
        <f>IF(SUM($B$71:AG71)+SUM($A$78:AF78)&gt;0,0,SUM($B$71:AG71)-SUM($A$78:AF78))</f>
        <v>0</v>
      </c>
    </row>
    <row r="79" spans="1:39" x14ac:dyDescent="0.2">
      <c r="A79" s="182" t="s">
        <v>261</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row>
    <row r="80" spans="1:39" x14ac:dyDescent="0.2">
      <c r="A80" s="182" t="s">
        <v>260</v>
      </c>
      <c r="B80" s="330">
        <f>-B59*(B39)</f>
        <v>0</v>
      </c>
      <c r="C80" s="330">
        <f t="shared" ref="C80:AG80" si="42">-(C59-B59)*$B$39</f>
        <v>0</v>
      </c>
      <c r="D80" s="330">
        <f t="shared" si="42"/>
        <v>0</v>
      </c>
      <c r="E80" s="330">
        <f t="shared" si="42"/>
        <v>0</v>
      </c>
      <c r="F80" s="330">
        <f t="shared" si="42"/>
        <v>0</v>
      </c>
      <c r="G80" s="330">
        <f t="shared" si="42"/>
        <v>0</v>
      </c>
      <c r="H80" s="330">
        <f t="shared" si="42"/>
        <v>0</v>
      </c>
      <c r="I80" s="330">
        <f t="shared" si="42"/>
        <v>0</v>
      </c>
      <c r="J80" s="330">
        <f t="shared" si="42"/>
        <v>0</v>
      </c>
      <c r="K80" s="330">
        <f t="shared" si="42"/>
        <v>0</v>
      </c>
      <c r="L80" s="330">
        <f t="shared" si="42"/>
        <v>0</v>
      </c>
      <c r="M80" s="330">
        <f t="shared" si="42"/>
        <v>0</v>
      </c>
      <c r="N80" s="330">
        <f t="shared" si="42"/>
        <v>0</v>
      </c>
      <c r="O80" s="330">
        <f t="shared" si="42"/>
        <v>0</v>
      </c>
      <c r="P80" s="330">
        <f t="shared" si="42"/>
        <v>0</v>
      </c>
      <c r="Q80" s="330">
        <f t="shared" si="42"/>
        <v>0</v>
      </c>
      <c r="R80" s="330">
        <f t="shared" si="42"/>
        <v>0</v>
      </c>
      <c r="S80" s="330">
        <f t="shared" si="42"/>
        <v>0</v>
      </c>
      <c r="T80" s="330">
        <f t="shared" si="42"/>
        <v>0</v>
      </c>
      <c r="U80" s="330">
        <f t="shared" si="42"/>
        <v>0</v>
      </c>
      <c r="V80" s="330">
        <f t="shared" si="42"/>
        <v>0</v>
      </c>
      <c r="W80" s="330">
        <f t="shared" si="42"/>
        <v>0</v>
      </c>
      <c r="X80" s="330">
        <f t="shared" si="42"/>
        <v>0</v>
      </c>
      <c r="Y80" s="330">
        <f t="shared" si="42"/>
        <v>0</v>
      </c>
      <c r="Z80" s="330">
        <f t="shared" si="42"/>
        <v>0</v>
      </c>
      <c r="AA80" s="330">
        <f t="shared" si="42"/>
        <v>0</v>
      </c>
      <c r="AB80" s="330">
        <f t="shared" si="42"/>
        <v>0</v>
      </c>
      <c r="AC80" s="330">
        <f t="shared" si="42"/>
        <v>0</v>
      </c>
      <c r="AD80" s="330">
        <f t="shared" si="42"/>
        <v>0</v>
      </c>
      <c r="AE80" s="330">
        <f t="shared" si="42"/>
        <v>0</v>
      </c>
      <c r="AF80" s="330">
        <f t="shared" si="42"/>
        <v>0</v>
      </c>
      <c r="AG80" s="330">
        <f t="shared" si="42"/>
        <v>0</v>
      </c>
    </row>
    <row r="81" spans="1:33" x14ac:dyDescent="0.2">
      <c r="A81" s="182" t="s">
        <v>536</v>
      </c>
      <c r="B81" s="330">
        <f>'6.2. Паспорт фин осв ввод'!H30*-1*1000000</f>
        <v>-167000.58000000002</v>
      </c>
      <c r="C81" s="330">
        <f>'6.2. Паспорт фин осв ввод'!L30*-1*1000000</f>
        <v>-9858987.4800000004</v>
      </c>
      <c r="D81" s="330">
        <v>0</v>
      </c>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row>
    <row r="82" spans="1:33" x14ac:dyDescent="0.2">
      <c r="A82" s="182" t="s">
        <v>259</v>
      </c>
      <c r="B82" s="330">
        <f t="shared" ref="B82:AF82" si="43">B54-B55</f>
        <v>0</v>
      </c>
      <c r="C82" s="330">
        <f t="shared" si="43"/>
        <v>0</v>
      </c>
      <c r="D82" s="330">
        <f t="shared" si="43"/>
        <v>0</v>
      </c>
      <c r="E82" s="330">
        <f t="shared" si="43"/>
        <v>0</v>
      </c>
      <c r="F82" s="330">
        <f t="shared" si="43"/>
        <v>0</v>
      </c>
      <c r="G82" s="330">
        <f t="shared" si="43"/>
        <v>0</v>
      </c>
      <c r="H82" s="330">
        <f t="shared" si="43"/>
        <v>0</v>
      </c>
      <c r="I82" s="330">
        <f t="shared" si="43"/>
        <v>0</v>
      </c>
      <c r="J82" s="330">
        <f t="shared" si="43"/>
        <v>0</v>
      </c>
      <c r="K82" s="330">
        <f t="shared" si="43"/>
        <v>0</v>
      </c>
      <c r="L82" s="330">
        <f t="shared" si="43"/>
        <v>0</v>
      </c>
      <c r="M82" s="330">
        <f t="shared" si="43"/>
        <v>0</v>
      </c>
      <c r="N82" s="330">
        <f t="shared" si="43"/>
        <v>0</v>
      </c>
      <c r="O82" s="330">
        <f t="shared" si="43"/>
        <v>0</v>
      </c>
      <c r="P82" s="330">
        <f t="shared" si="43"/>
        <v>0</v>
      </c>
      <c r="Q82" s="330">
        <f t="shared" si="43"/>
        <v>0</v>
      </c>
      <c r="R82" s="330">
        <f t="shared" si="43"/>
        <v>0</v>
      </c>
      <c r="S82" s="330">
        <f t="shared" si="43"/>
        <v>0</v>
      </c>
      <c r="T82" s="330">
        <f t="shared" si="43"/>
        <v>0</v>
      </c>
      <c r="U82" s="330">
        <f t="shared" si="43"/>
        <v>0</v>
      </c>
      <c r="V82" s="330">
        <f t="shared" si="43"/>
        <v>0</v>
      </c>
      <c r="W82" s="330">
        <f t="shared" si="43"/>
        <v>0</v>
      </c>
      <c r="X82" s="330">
        <f t="shared" si="43"/>
        <v>0</v>
      </c>
      <c r="Y82" s="330">
        <f t="shared" si="43"/>
        <v>0</v>
      </c>
      <c r="Z82" s="330">
        <f t="shared" si="43"/>
        <v>0</v>
      </c>
      <c r="AA82" s="330">
        <f t="shared" si="43"/>
        <v>0</v>
      </c>
      <c r="AB82" s="330">
        <f t="shared" si="43"/>
        <v>0</v>
      </c>
      <c r="AC82" s="330">
        <f t="shared" si="43"/>
        <v>0</v>
      </c>
      <c r="AD82" s="330">
        <f t="shared" si="43"/>
        <v>0</v>
      </c>
      <c r="AE82" s="330">
        <f t="shared" si="43"/>
        <v>0</v>
      </c>
      <c r="AF82" s="330">
        <f t="shared" si="43"/>
        <v>0</v>
      </c>
      <c r="AG82" s="330">
        <f t="shared" ref="AG82" si="44">AG54-AG55</f>
        <v>0</v>
      </c>
    </row>
    <row r="83" spans="1:33" ht="14.25" x14ac:dyDescent="0.2">
      <c r="A83" s="183" t="s">
        <v>258</v>
      </c>
      <c r="B83" s="331">
        <f>SUM(B75:B82)</f>
        <v>-167000.58000000002</v>
      </c>
      <c r="C83" s="331">
        <f t="shared" ref="C83:V83" si="45">SUM(C75:C82)</f>
        <v>-9858987.4800000004</v>
      </c>
      <c r="D83" s="331">
        <f t="shared" si="45"/>
        <v>118618.88081675902</v>
      </c>
      <c r="E83" s="331">
        <f t="shared" si="45"/>
        <v>44706.837956278294</v>
      </c>
      <c r="F83" s="331">
        <f t="shared" si="45"/>
        <v>-87092.854669840221</v>
      </c>
      <c r="G83" s="331">
        <f t="shared" si="45"/>
        <v>52433.955398312479</v>
      </c>
      <c r="H83" s="331">
        <f t="shared" si="45"/>
        <v>54752.007078247669</v>
      </c>
      <c r="I83" s="331">
        <f t="shared" si="45"/>
        <v>-96962.939826943795</v>
      </c>
      <c r="J83" s="331">
        <f t="shared" si="45"/>
        <v>59700.077017240983</v>
      </c>
      <c r="K83" s="331">
        <f t="shared" si="45"/>
        <v>62339.356521730311</v>
      </c>
      <c r="L83" s="331">
        <f t="shared" si="45"/>
        <v>-110399.73870964051</v>
      </c>
      <c r="M83" s="331">
        <f t="shared" si="45"/>
        <v>67973.113391693681</v>
      </c>
      <c r="N83" s="331">
        <f t="shared" si="45"/>
        <v>70978.1353949185</v>
      </c>
      <c r="O83" s="331">
        <f t="shared" si="45"/>
        <v>-125698.56409995223</v>
      </c>
      <c r="P83" s="331">
        <f t="shared" si="45"/>
        <v>77392.599390210467</v>
      </c>
      <c r="Q83" s="331">
        <f t="shared" si="45"/>
        <v>80814.047260549851</v>
      </c>
      <c r="R83" s="331">
        <f t="shared" si="45"/>
        <v>-143117.44938405423</v>
      </c>
      <c r="S83" s="331">
        <f t="shared" si="45"/>
        <v>88117.406155262899</v>
      </c>
      <c r="T83" s="331">
        <f t="shared" si="45"/>
        <v>92012.986792239011</v>
      </c>
      <c r="U83" s="331">
        <f t="shared" si="45"/>
        <v>-162950.18534905533</v>
      </c>
      <c r="V83" s="331">
        <f t="shared" si="45"/>
        <v>100328.42065922043</v>
      </c>
      <c r="W83" s="331">
        <f>SUM(W75:W82)</f>
        <v>104763.83779087997</v>
      </c>
      <c r="X83" s="331">
        <f>SUM(X75:X82)</f>
        <v>-185531.27532364987</v>
      </c>
      <c r="Y83" s="331">
        <f>SUM(Y75:Y82)</f>
        <v>114231.59658419315</v>
      </c>
      <c r="Z83" s="331">
        <f>SUM(Z75:Z82)</f>
        <v>119281.65894077416</v>
      </c>
      <c r="AA83" s="331">
        <f t="shared" ref="AA83:AF83" si="46">SUM(AA75:AA82)</f>
        <v>-211241.57698553696</v>
      </c>
      <c r="AB83" s="331">
        <f t="shared" si="46"/>
        <v>130061.42798256659</v>
      </c>
      <c r="AC83" s="331">
        <f t="shared" si="46"/>
        <v>135811.31103715411</v>
      </c>
      <c r="AD83" s="331">
        <f t="shared" si="46"/>
        <v>-240514.7259915825</v>
      </c>
      <c r="AE83" s="331">
        <f t="shared" si="46"/>
        <v>148084.90430575944</v>
      </c>
      <c r="AF83" s="331">
        <f t="shared" si="46"/>
        <v>154631.58686272809</v>
      </c>
      <c r="AG83" s="331">
        <f t="shared" ref="AG83" si="47">SUM(AG75:AG82)</f>
        <v>-273844.44977309869</v>
      </c>
    </row>
    <row r="84" spans="1:33" ht="14.25" x14ac:dyDescent="0.2">
      <c r="A84" s="183" t="s">
        <v>257</v>
      </c>
      <c r="B84" s="331">
        <f>SUM($B$83:B83)</f>
        <v>-167000.58000000002</v>
      </c>
      <c r="C84" s="331">
        <f>SUM($B$83:C83)</f>
        <v>-10025988.060000001</v>
      </c>
      <c r="D84" s="331">
        <f>SUM($B$83:D83)</f>
        <v>-9907369.179183241</v>
      </c>
      <c r="E84" s="331">
        <f>SUM($B$83:E83)</f>
        <v>-9862662.3412269633</v>
      </c>
      <c r="F84" s="331">
        <f>SUM($B$83:F83)</f>
        <v>-9949755.1958968043</v>
      </c>
      <c r="G84" s="331">
        <f>SUM($B$83:G83)</f>
        <v>-9897321.2404984925</v>
      </c>
      <c r="H84" s="331">
        <f>SUM($B$83:H83)</f>
        <v>-9842569.2334202453</v>
      </c>
      <c r="I84" s="331">
        <f>SUM($B$83:I83)</f>
        <v>-9939532.1732471883</v>
      </c>
      <c r="J84" s="331">
        <f>SUM($B$83:J83)</f>
        <v>-9879832.0962299481</v>
      </c>
      <c r="K84" s="331">
        <f>SUM($B$83:K83)</f>
        <v>-9817492.7397082187</v>
      </c>
      <c r="L84" s="331">
        <f>SUM($B$83:L83)</f>
        <v>-9927892.4784178585</v>
      </c>
      <c r="M84" s="331">
        <f>SUM($B$83:M83)</f>
        <v>-9859919.3650261648</v>
      </c>
      <c r="N84" s="331">
        <f>SUM($B$83:N83)</f>
        <v>-9788941.229631247</v>
      </c>
      <c r="O84" s="331">
        <f>SUM($B$83:O83)</f>
        <v>-9914639.7937311996</v>
      </c>
      <c r="P84" s="331">
        <f>SUM($B$83:P83)</f>
        <v>-9837247.194340989</v>
      </c>
      <c r="Q84" s="331">
        <f>SUM($B$83:Q83)</f>
        <v>-9756433.1470804401</v>
      </c>
      <c r="R84" s="331">
        <f>SUM($B$83:R83)</f>
        <v>-9899550.5964644942</v>
      </c>
      <c r="S84" s="331">
        <f>SUM($B$83:S83)</f>
        <v>-9811433.1903092321</v>
      </c>
      <c r="T84" s="331">
        <f>SUM($B$83:T83)</f>
        <v>-9719420.2035169937</v>
      </c>
      <c r="U84" s="331">
        <f>SUM($B$83:U83)</f>
        <v>-9882370.3888660483</v>
      </c>
      <c r="V84" s="331">
        <f>SUM($B$83:V83)</f>
        <v>-9782041.9682068285</v>
      </c>
      <c r="W84" s="331">
        <f>SUM($B$83:W83)</f>
        <v>-9677278.1304159481</v>
      </c>
      <c r="X84" s="331">
        <f>SUM($B$83:X83)</f>
        <v>-9862809.405739598</v>
      </c>
      <c r="Y84" s="331">
        <f>SUM($B$83:Y83)</f>
        <v>-9748577.8091554046</v>
      </c>
      <c r="Z84" s="331">
        <f>SUM($B$83:Z83)</f>
        <v>-9629296.1502146311</v>
      </c>
      <c r="AA84" s="331">
        <f>SUM($B$83:AA83)</f>
        <v>-9840537.7272001673</v>
      </c>
      <c r="AB84" s="331">
        <f>SUM($B$83:AB83)</f>
        <v>-9710476.2992176004</v>
      </c>
      <c r="AC84" s="331">
        <f>SUM($B$83:AC83)</f>
        <v>-9574664.9881804455</v>
      </c>
      <c r="AD84" s="331">
        <f>SUM($B$83:AD83)</f>
        <v>-9815179.714172028</v>
      </c>
      <c r="AE84" s="331">
        <f>SUM($B$83:AE83)</f>
        <v>-9667094.8098662682</v>
      </c>
      <c r="AF84" s="331">
        <f>SUM($B$83:AF83)</f>
        <v>-9512463.2230035402</v>
      </c>
      <c r="AG84" s="331">
        <f>SUM($B$83:AG83)</f>
        <v>-9786307.6727766395</v>
      </c>
    </row>
    <row r="85" spans="1:33" x14ac:dyDescent="0.2">
      <c r="A85" s="182" t="s">
        <v>475</v>
      </c>
      <c r="B85" s="332">
        <f t="shared" ref="B85:AF85" si="48">1/POWER((1+$B$44),B73)</f>
        <v>0.94503775855665906</v>
      </c>
      <c r="C85" s="332">
        <f t="shared" si="48"/>
        <v>0.84400978704711893</v>
      </c>
      <c r="D85" s="332">
        <f t="shared" si="48"/>
        <v>0.75378207291874522</v>
      </c>
      <c r="E85" s="332">
        <f t="shared" si="48"/>
        <v>0.67320002939961177</v>
      </c>
      <c r="F85" s="332">
        <f t="shared" si="48"/>
        <v>0.60123249924052136</v>
      </c>
      <c r="G85" s="332">
        <f t="shared" si="48"/>
        <v>0.53695855965037187</v>
      </c>
      <c r="H85" s="332">
        <f t="shared" si="48"/>
        <v>0.47955573783189431</v>
      </c>
      <c r="I85" s="332">
        <f t="shared" si="48"/>
        <v>0.4282894863194554</v>
      </c>
      <c r="J85" s="332">
        <f t="shared" si="48"/>
        <v>0.38250378344150709</v>
      </c>
      <c r="K85" s="332">
        <f t="shared" si="48"/>
        <v>0.34161273862776381</v>
      </c>
      <c r="L85" s="332">
        <f t="shared" si="48"/>
        <v>0.30509309513955868</v>
      </c>
      <c r="M85" s="332">
        <f t="shared" si="48"/>
        <v>0.27247753428557531</v>
      </c>
      <c r="N85" s="332">
        <f t="shared" si="48"/>
        <v>0.2433486954412569</v>
      </c>
      <c r="O85" s="332">
        <f t="shared" si="48"/>
        <v>0.21733383534987666</v>
      </c>
      <c r="P85" s="332">
        <f t="shared" si="48"/>
        <v>0.19410005836373731</v>
      </c>
      <c r="Q85" s="332">
        <f t="shared" si="48"/>
        <v>0.1733500565899235</v>
      </c>
      <c r="R85" s="332">
        <f t="shared" si="48"/>
        <v>0.15481830542995756</v>
      </c>
      <c r="S85" s="332">
        <f t="shared" si="48"/>
        <v>0.1382676658300952</v>
      </c>
      <c r="T85" s="332">
        <f t="shared" si="48"/>
        <v>0.12348634976341452</v>
      </c>
      <c r="U85" s="332">
        <f t="shared" si="48"/>
        <v>0.11028521011290035</v>
      </c>
      <c r="V85" s="332">
        <f t="shared" si="48"/>
        <v>9.8495320275877762E-2</v>
      </c>
      <c r="W85" s="332">
        <f t="shared" si="48"/>
        <v>8.796581251752951E-2</v>
      </c>
      <c r="X85" s="332">
        <f t="shared" si="48"/>
        <v>7.8561947412279634E-2</v>
      </c>
      <c r="Y85" s="332">
        <f t="shared" si="48"/>
        <v>7.0163389668911003E-2</v>
      </c>
      <c r="Z85" s="332">
        <f t="shared" si="48"/>
        <v>6.2662668276244532E-2</v>
      </c>
      <c r="AA85" s="332">
        <f t="shared" si="48"/>
        <v>5.5963801264842836E-2</v>
      </c>
      <c r="AB85" s="332">
        <f t="shared" si="48"/>
        <v>4.9981067486686487E-2</v>
      </c>
      <c r="AC85" s="332">
        <f t="shared" si="48"/>
        <v>4.4637909696067235E-2</v>
      </c>
      <c r="AD85" s="332">
        <f t="shared" si="48"/>
        <v>3.9865954895121236E-2</v>
      </c>
      <c r="AE85" s="332">
        <f t="shared" si="48"/>
        <v>3.5604139407985382E-2</v>
      </c>
      <c r="AF85" s="332">
        <f t="shared" si="48"/>
        <v>3.1797927487706865E-2</v>
      </c>
      <c r="AG85" s="332">
        <f t="shared" ref="AG85" si="49">1/POWER((1+$B$44),AG73)</f>
        <v>2.8398613456914246E-2</v>
      </c>
    </row>
    <row r="86" spans="1:33" ht="28.5" x14ac:dyDescent="0.2">
      <c r="A86" s="181" t="s">
        <v>256</v>
      </c>
      <c r="B86" s="331">
        <f>B83*B85</f>
        <v>-157821.85380086204</v>
      </c>
      <c r="C86" s="331">
        <f>C83*C85</f>
        <v>-8321081.9234950123</v>
      </c>
      <c r="D86" s="331">
        <f t="shared" ref="D86:AF86" si="50">D83*D85</f>
        <v>89412.785869358195</v>
      </c>
      <c r="E86" s="331">
        <f t="shared" si="50"/>
        <v>30096.644626530226</v>
      </c>
      <c r="F86" s="331">
        <f t="shared" si="50"/>
        <v>-52363.054679139546</v>
      </c>
      <c r="G86" s="331">
        <f t="shared" si="50"/>
        <v>28154.861167449708</v>
      </c>
      <c r="H86" s="331">
        <f t="shared" si="50"/>
        <v>26256.639152186162</v>
      </c>
      <c r="I86" s="331">
        <f t="shared" si="50"/>
        <v>-41528.207690506024</v>
      </c>
      <c r="J86" s="331">
        <f t="shared" si="50"/>
        <v>22835.50533084404</v>
      </c>
      <c r="K86" s="331">
        <f t="shared" si="50"/>
        <v>21295.91830568084</v>
      </c>
      <c r="L86" s="331">
        <f t="shared" si="50"/>
        <v>-33682.197985522769</v>
      </c>
      <c r="M86" s="331">
        <f t="shared" si="50"/>
        <v>18521.146334682515</v>
      </c>
      <c r="N86" s="331">
        <f t="shared" si="50"/>
        <v>17272.436653206318</v>
      </c>
      <c r="O86" s="331">
        <f t="shared" si="50"/>
        <v>-27318.551033814936</v>
      </c>
      <c r="P86" s="331">
        <f t="shared" si="50"/>
        <v>15021.908058561192</v>
      </c>
      <c r="Q86" s="331">
        <f t="shared" si="50"/>
        <v>14009.11966587707</v>
      </c>
      <c r="R86" s="331">
        <f t="shared" si="50"/>
        <v>-22157.200991096997</v>
      </c>
      <c r="S86" s="331">
        <f t="shared" si="50"/>
        <v>12183.788068090664</v>
      </c>
      <c r="T86" s="331">
        <f t="shared" si="50"/>
        <v>11362.347869802867</v>
      </c>
      <c r="U86" s="331">
        <f t="shared" si="50"/>
        <v>-17970.995429156625</v>
      </c>
      <c r="V86" s="331">
        <f t="shared" si="50"/>
        <v>9881.879925602907</v>
      </c>
      <c r="W86" s="331">
        <f t="shared" si="50"/>
        <v>9215.6361137294207</v>
      </c>
      <c r="X86" s="331">
        <f t="shared" si="50"/>
        <v>-14575.698295309756</v>
      </c>
      <c r="Y86" s="331">
        <f t="shared" si="50"/>
        <v>8014.876023638587</v>
      </c>
      <c r="Z86" s="331">
        <f t="shared" si="50"/>
        <v>7474.5070256458685</v>
      </c>
      <c r="AA86" s="331">
        <f t="shared" si="50"/>
        <v>-11821.881633290588</v>
      </c>
      <c r="AB86" s="331">
        <f t="shared" si="50"/>
        <v>6500.6090094114752</v>
      </c>
      <c r="AC86" s="331">
        <f t="shared" si="50"/>
        <v>6062.3330377809843</v>
      </c>
      <c r="AD86" s="331">
        <f t="shared" si="50"/>
        <v>-9588.3492179928708</v>
      </c>
      <c r="AE86" s="331">
        <f t="shared" si="50"/>
        <v>5272.4355771204337</v>
      </c>
      <c r="AF86" s="331">
        <f t="shared" si="50"/>
        <v>4916.9639863700731</v>
      </c>
      <c r="AG86" s="331">
        <f t="shared" ref="AG86" si="51">AG83*AG85</f>
        <v>-7776.8026764275974</v>
      </c>
    </row>
    <row r="87" spans="1:33" ht="14.25" x14ac:dyDescent="0.2">
      <c r="A87" s="181" t="s">
        <v>255</v>
      </c>
      <c r="B87" s="331">
        <f>SUM($B$86:B86)</f>
        <v>-157821.85380086204</v>
      </c>
      <c r="C87" s="331">
        <f>SUM($B$86:C86)</f>
        <v>-8478903.7772958744</v>
      </c>
      <c r="D87" s="331">
        <f>SUM($B$86:D86)</f>
        <v>-8389490.9914265163</v>
      </c>
      <c r="E87" s="331">
        <f>SUM($B$86:E86)</f>
        <v>-8359394.3467999864</v>
      </c>
      <c r="F87" s="331">
        <f>SUM($B$86:F86)</f>
        <v>-8411757.4014791269</v>
      </c>
      <c r="G87" s="331">
        <f>SUM($B$86:G86)</f>
        <v>-8383602.5403116774</v>
      </c>
      <c r="H87" s="331">
        <f>SUM($B$86:H86)</f>
        <v>-8357345.9011594914</v>
      </c>
      <c r="I87" s="331">
        <f>SUM($B$86:I86)</f>
        <v>-8398874.1088499967</v>
      </c>
      <c r="J87" s="331">
        <f>SUM($B$86:J86)</f>
        <v>-8376038.6035191528</v>
      </c>
      <c r="K87" s="331">
        <f>SUM($B$86:K86)</f>
        <v>-8354742.6852134718</v>
      </c>
      <c r="L87" s="331">
        <f>SUM($B$86:L86)</f>
        <v>-8388424.8831989942</v>
      </c>
      <c r="M87" s="331">
        <f>SUM($B$86:M86)</f>
        <v>-8369903.7368643116</v>
      </c>
      <c r="N87" s="331">
        <f>SUM($B$86:N86)</f>
        <v>-8352631.3002111055</v>
      </c>
      <c r="O87" s="331">
        <f>SUM($B$86:O86)</f>
        <v>-8379949.8512449209</v>
      </c>
      <c r="P87" s="331">
        <f>SUM($B$86:P86)</f>
        <v>-8364927.9431863595</v>
      </c>
      <c r="Q87" s="331">
        <f>SUM($B$86:Q86)</f>
        <v>-8350918.8235204825</v>
      </c>
      <c r="R87" s="331">
        <f>SUM($B$86:R86)</f>
        <v>-8373076.0245115794</v>
      </c>
      <c r="S87" s="331">
        <f>SUM($B$86:S86)</f>
        <v>-8360892.2364434889</v>
      </c>
      <c r="T87" s="331">
        <f>SUM($B$86:T86)</f>
        <v>-8349529.8885736857</v>
      </c>
      <c r="U87" s="331">
        <f>SUM($B$86:U86)</f>
        <v>-8367500.884002842</v>
      </c>
      <c r="V87" s="331">
        <f>SUM($B$86:V86)</f>
        <v>-8357619.004077239</v>
      </c>
      <c r="W87" s="331">
        <f>SUM($B$86:W86)</f>
        <v>-8348403.3679635096</v>
      </c>
      <c r="X87" s="331">
        <f>SUM($B$86:X86)</f>
        <v>-8362979.0662588198</v>
      </c>
      <c r="Y87" s="331">
        <f>SUM($B$86:Y86)</f>
        <v>-8354964.1902351808</v>
      </c>
      <c r="Z87" s="331">
        <f>SUM($B$86:Z86)</f>
        <v>-8347489.6832095347</v>
      </c>
      <c r="AA87" s="331">
        <f>SUM($B$86:AA86)</f>
        <v>-8359311.5648428258</v>
      </c>
      <c r="AB87" s="331">
        <f>SUM($B$86:AB86)</f>
        <v>-8352810.9558334146</v>
      </c>
      <c r="AC87" s="331">
        <f>SUM($B$86:AC86)</f>
        <v>-8346748.622795634</v>
      </c>
      <c r="AD87" s="331">
        <f>SUM($B$86:AD86)</f>
        <v>-8356336.9720136272</v>
      </c>
      <c r="AE87" s="331">
        <f>SUM($B$86:AE86)</f>
        <v>-8351064.5364365065</v>
      </c>
      <c r="AF87" s="331">
        <f>SUM($B$86:AF86)</f>
        <v>-8346147.5724501368</v>
      </c>
      <c r="AG87" s="331">
        <f>SUM($B$86:AG86)</f>
        <v>-8353924.3751265639</v>
      </c>
    </row>
    <row r="88" spans="1:33" ht="14.25" x14ac:dyDescent="0.2">
      <c r="A88" s="181" t="s">
        <v>254</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c r="AG88" s="333">
        <f>IF((ISERR(IRR($B$83:AG83))),0,IF(IRR($B$83:AG83)&lt;0,0,IRR($B$83:AG83)))</f>
        <v>0</v>
      </c>
    </row>
    <row r="89" spans="1:33" ht="14.25" x14ac:dyDescent="0.2">
      <c r="A89" s="181" t="s">
        <v>253</v>
      </c>
      <c r="B89" s="334">
        <f>IF(AND(B84&gt;0,A84&lt;0),(B74-(B84/(B84-A84))),0)</f>
        <v>0</v>
      </c>
      <c r="C89" s="334">
        <f t="shared" ref="C89:AG89" si="52">IF(AND(C84&gt;0,B84&lt;0),(C74-(C84/(C84-B84))),0)</f>
        <v>0</v>
      </c>
      <c r="D89" s="334">
        <f t="shared" si="52"/>
        <v>0</v>
      </c>
      <c r="E89" s="334">
        <f t="shared" si="52"/>
        <v>0</v>
      </c>
      <c r="F89" s="334">
        <f t="shared" si="52"/>
        <v>0</v>
      </c>
      <c r="G89" s="334">
        <f t="shared" si="52"/>
        <v>0</v>
      </c>
      <c r="H89" s="334">
        <f>IF(AND(H84&gt;0,G84&lt;0),(H74-(H84/(H84-G84))),0)</f>
        <v>0</v>
      </c>
      <c r="I89" s="334">
        <f t="shared" si="52"/>
        <v>0</v>
      </c>
      <c r="J89" s="334">
        <f t="shared" si="52"/>
        <v>0</v>
      </c>
      <c r="K89" s="334">
        <f t="shared" si="52"/>
        <v>0</v>
      </c>
      <c r="L89" s="334">
        <f t="shared" si="52"/>
        <v>0</v>
      </c>
      <c r="M89" s="334">
        <f t="shared" si="52"/>
        <v>0</v>
      </c>
      <c r="N89" s="334">
        <f t="shared" si="52"/>
        <v>0</v>
      </c>
      <c r="O89" s="334">
        <f t="shared" si="52"/>
        <v>0</v>
      </c>
      <c r="P89" s="334">
        <f t="shared" si="52"/>
        <v>0</v>
      </c>
      <c r="Q89" s="334">
        <f t="shared" si="52"/>
        <v>0</v>
      </c>
      <c r="R89" s="334">
        <f t="shared" si="52"/>
        <v>0</v>
      </c>
      <c r="S89" s="334">
        <f t="shared" si="52"/>
        <v>0</v>
      </c>
      <c r="T89" s="334">
        <f t="shared" si="52"/>
        <v>0</v>
      </c>
      <c r="U89" s="334">
        <f t="shared" si="52"/>
        <v>0</v>
      </c>
      <c r="V89" s="334">
        <f t="shared" si="52"/>
        <v>0</v>
      </c>
      <c r="W89" s="334">
        <f t="shared" si="52"/>
        <v>0</v>
      </c>
      <c r="X89" s="334">
        <f t="shared" si="52"/>
        <v>0</v>
      </c>
      <c r="Y89" s="334">
        <f t="shared" si="52"/>
        <v>0</v>
      </c>
      <c r="Z89" s="334">
        <f t="shared" si="52"/>
        <v>0</v>
      </c>
      <c r="AA89" s="334">
        <f t="shared" si="52"/>
        <v>0</v>
      </c>
      <c r="AB89" s="334">
        <f t="shared" si="52"/>
        <v>0</v>
      </c>
      <c r="AC89" s="334">
        <f t="shared" si="52"/>
        <v>0</v>
      </c>
      <c r="AD89" s="334">
        <f t="shared" si="52"/>
        <v>0</v>
      </c>
      <c r="AE89" s="334">
        <f t="shared" si="52"/>
        <v>0</v>
      </c>
      <c r="AF89" s="334">
        <f t="shared" si="52"/>
        <v>0</v>
      </c>
      <c r="AG89" s="334">
        <f t="shared" si="52"/>
        <v>0</v>
      </c>
    </row>
    <row r="90" spans="1:33" ht="15" thickBot="1" x14ac:dyDescent="0.25">
      <c r="A90" s="188" t="s">
        <v>252</v>
      </c>
      <c r="B90" s="189">
        <f t="shared" ref="B90:AG90" si="53">IF(AND(B87&gt;0,A87&lt;0),(B74-(B87/(B87-A87))),0)</f>
        <v>0</v>
      </c>
      <c r="C90" s="189">
        <f t="shared" si="53"/>
        <v>0</v>
      </c>
      <c r="D90" s="189">
        <f t="shared" si="53"/>
        <v>0</v>
      </c>
      <c r="E90" s="189">
        <f t="shared" si="53"/>
        <v>0</v>
      </c>
      <c r="F90" s="189">
        <f t="shared" si="53"/>
        <v>0</v>
      </c>
      <c r="G90" s="189">
        <f t="shared" si="53"/>
        <v>0</v>
      </c>
      <c r="H90" s="189">
        <f t="shared" si="53"/>
        <v>0</v>
      </c>
      <c r="I90" s="189">
        <f t="shared" si="53"/>
        <v>0</v>
      </c>
      <c r="J90" s="189">
        <f t="shared" si="53"/>
        <v>0</v>
      </c>
      <c r="K90" s="189">
        <f t="shared" si="53"/>
        <v>0</v>
      </c>
      <c r="L90" s="189">
        <f t="shared" si="53"/>
        <v>0</v>
      </c>
      <c r="M90" s="189">
        <f t="shared" si="53"/>
        <v>0</v>
      </c>
      <c r="N90" s="189">
        <f t="shared" si="53"/>
        <v>0</v>
      </c>
      <c r="O90" s="189">
        <f t="shared" si="53"/>
        <v>0</v>
      </c>
      <c r="P90" s="189">
        <f t="shared" si="53"/>
        <v>0</v>
      </c>
      <c r="Q90" s="189">
        <f t="shared" si="53"/>
        <v>0</v>
      </c>
      <c r="R90" s="189">
        <f t="shared" si="53"/>
        <v>0</v>
      </c>
      <c r="S90" s="189">
        <f t="shared" si="53"/>
        <v>0</v>
      </c>
      <c r="T90" s="189">
        <f t="shared" si="53"/>
        <v>0</v>
      </c>
      <c r="U90" s="189">
        <f t="shared" si="53"/>
        <v>0</v>
      </c>
      <c r="V90" s="189">
        <f t="shared" si="53"/>
        <v>0</v>
      </c>
      <c r="W90" s="189">
        <f t="shared" si="53"/>
        <v>0</v>
      </c>
      <c r="X90" s="189">
        <f t="shared" si="53"/>
        <v>0</v>
      </c>
      <c r="Y90" s="189">
        <f t="shared" si="53"/>
        <v>0</v>
      </c>
      <c r="Z90" s="189">
        <f t="shared" si="53"/>
        <v>0</v>
      </c>
      <c r="AA90" s="189">
        <f t="shared" si="53"/>
        <v>0</v>
      </c>
      <c r="AB90" s="189">
        <f t="shared" si="53"/>
        <v>0</v>
      </c>
      <c r="AC90" s="189">
        <f t="shared" si="53"/>
        <v>0</v>
      </c>
      <c r="AD90" s="189">
        <f t="shared" si="53"/>
        <v>0</v>
      </c>
      <c r="AE90" s="189">
        <f t="shared" si="53"/>
        <v>0</v>
      </c>
      <c r="AF90" s="189">
        <f t="shared" si="53"/>
        <v>0</v>
      </c>
      <c r="AG90" s="189">
        <f t="shared" si="53"/>
        <v>0</v>
      </c>
    </row>
    <row r="91" spans="1:33" s="169" customFormat="1" x14ac:dyDescent="0.2">
      <c r="A91" s="149"/>
      <c r="B91" s="190">
        <v>2024</v>
      </c>
      <c r="C91" s="190">
        <f>B91+1</f>
        <v>2025</v>
      </c>
      <c r="D91" s="144">
        <f t="shared" ref="D91:AG91" si="54">C91+1</f>
        <v>2026</v>
      </c>
      <c r="E91" s="144">
        <f t="shared" si="54"/>
        <v>2027</v>
      </c>
      <c r="F91" s="144">
        <f t="shared" si="54"/>
        <v>2028</v>
      </c>
      <c r="G91" s="144">
        <f t="shared" si="54"/>
        <v>2029</v>
      </c>
      <c r="H91" s="144">
        <f t="shared" si="54"/>
        <v>2030</v>
      </c>
      <c r="I91" s="144">
        <f t="shared" si="54"/>
        <v>2031</v>
      </c>
      <c r="J91" s="144">
        <f t="shared" si="54"/>
        <v>2032</v>
      </c>
      <c r="K91" s="144">
        <f t="shared" si="54"/>
        <v>2033</v>
      </c>
      <c r="L91" s="144">
        <f t="shared" si="54"/>
        <v>2034</v>
      </c>
      <c r="M91" s="144">
        <f t="shared" si="54"/>
        <v>2035</v>
      </c>
      <c r="N91" s="144">
        <f t="shared" si="54"/>
        <v>2036</v>
      </c>
      <c r="O91" s="144">
        <f t="shared" si="54"/>
        <v>2037</v>
      </c>
      <c r="P91" s="144">
        <f t="shared" si="54"/>
        <v>2038</v>
      </c>
      <c r="Q91" s="144">
        <f t="shared" si="54"/>
        <v>2039</v>
      </c>
      <c r="R91" s="144">
        <f t="shared" si="54"/>
        <v>2040</v>
      </c>
      <c r="S91" s="144">
        <f t="shared" si="54"/>
        <v>2041</v>
      </c>
      <c r="T91" s="144">
        <f t="shared" si="54"/>
        <v>2042</v>
      </c>
      <c r="U91" s="144">
        <f t="shared" si="54"/>
        <v>2043</v>
      </c>
      <c r="V91" s="144">
        <f t="shared" si="54"/>
        <v>2044</v>
      </c>
      <c r="W91" s="144">
        <f t="shared" si="54"/>
        <v>2045</v>
      </c>
      <c r="X91" s="144">
        <f t="shared" si="54"/>
        <v>2046</v>
      </c>
      <c r="Y91" s="144">
        <f t="shared" si="54"/>
        <v>2047</v>
      </c>
      <c r="Z91" s="144">
        <f t="shared" si="54"/>
        <v>2048</v>
      </c>
      <c r="AA91" s="144">
        <f t="shared" si="54"/>
        <v>2049</v>
      </c>
      <c r="AB91" s="144">
        <f t="shared" si="54"/>
        <v>2050</v>
      </c>
      <c r="AC91" s="144">
        <f t="shared" si="54"/>
        <v>2051</v>
      </c>
      <c r="AD91" s="144">
        <f t="shared" si="54"/>
        <v>2052</v>
      </c>
      <c r="AE91" s="144">
        <f t="shared" si="54"/>
        <v>2053</v>
      </c>
      <c r="AF91" s="144">
        <f t="shared" si="54"/>
        <v>2054</v>
      </c>
      <c r="AG91" s="144">
        <f t="shared" si="54"/>
        <v>2055</v>
      </c>
    </row>
    <row r="92" spans="1:33" ht="15.6" customHeight="1" x14ac:dyDescent="0.2">
      <c r="A92" s="191" t="s">
        <v>251</v>
      </c>
      <c r="B92" s="91"/>
      <c r="C92" s="91"/>
      <c r="D92" s="91"/>
      <c r="E92" s="91"/>
      <c r="F92" s="91"/>
      <c r="G92" s="91"/>
      <c r="H92" s="91"/>
      <c r="I92" s="91"/>
      <c r="J92" s="91"/>
      <c r="K92" s="91"/>
      <c r="L92" s="192">
        <v>10</v>
      </c>
      <c r="M92" s="91">
        <v>10</v>
      </c>
      <c r="N92" s="91"/>
      <c r="O92" s="91"/>
      <c r="P92" s="91"/>
      <c r="Q92" s="91"/>
      <c r="R92" s="91"/>
      <c r="S92" s="91"/>
      <c r="T92" s="91"/>
      <c r="U92" s="91"/>
      <c r="V92" s="91"/>
      <c r="W92" s="91"/>
      <c r="X92" s="91"/>
      <c r="Y92" s="91"/>
      <c r="Z92" s="91"/>
      <c r="AA92" s="91"/>
      <c r="AB92" s="91"/>
      <c r="AC92" s="91"/>
      <c r="AD92" s="91"/>
      <c r="AE92" s="91"/>
      <c r="AF92" s="91"/>
      <c r="AG92" s="91"/>
    </row>
    <row r="93" spans="1:33" ht="12.75" x14ac:dyDescent="0.2">
      <c r="A93" s="92" t="s">
        <v>250</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row>
    <row r="94" spans="1:33" ht="12.75" x14ac:dyDescent="0.2">
      <c r="A94" s="92" t="s">
        <v>249</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row>
    <row r="95" spans="1:33" ht="12.75" x14ac:dyDescent="0.2">
      <c r="A95" s="92" t="s">
        <v>248</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row>
    <row r="96" spans="1:33" ht="12.75" x14ac:dyDescent="0.2">
      <c r="A96" s="93" t="s">
        <v>247</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row>
    <row r="97" spans="1:53" ht="33" customHeight="1" x14ac:dyDescent="0.2">
      <c r="A97" s="479" t="s">
        <v>476</v>
      </c>
      <c r="B97" s="479"/>
      <c r="C97" s="479"/>
      <c r="D97" s="479"/>
      <c r="E97" s="479"/>
      <c r="F97" s="479"/>
      <c r="G97" s="479"/>
      <c r="H97" s="479"/>
      <c r="I97" s="479"/>
      <c r="J97" s="479"/>
      <c r="K97" s="479"/>
      <c r="L97" s="479"/>
      <c r="M97" s="184"/>
      <c r="N97" s="184"/>
      <c r="O97" s="184"/>
      <c r="P97" s="184"/>
      <c r="Q97" s="184"/>
      <c r="R97" s="184"/>
      <c r="S97" s="184"/>
      <c r="T97" s="184"/>
      <c r="U97" s="184"/>
      <c r="V97" s="184"/>
      <c r="W97" s="184"/>
      <c r="X97" s="184"/>
      <c r="Y97" s="184"/>
      <c r="Z97" s="184"/>
      <c r="AA97" s="184"/>
      <c r="AB97" s="184"/>
      <c r="AC97" s="184"/>
      <c r="AD97" s="184"/>
      <c r="AE97" s="184"/>
      <c r="AF97" s="184"/>
      <c r="AG97" s="184"/>
    </row>
    <row r="98" spans="1:53" hidden="1" x14ac:dyDescent="0.2">
      <c r="C98" s="193"/>
    </row>
    <row r="99" spans="1:53" ht="12.75" hidden="1" x14ac:dyDescent="0.2">
      <c r="A99" s="197"/>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c r="AC99" s="195"/>
      <c r="AD99" s="195"/>
      <c r="AE99" s="195"/>
      <c r="AF99" s="195"/>
      <c r="AG99" s="195"/>
      <c r="AH99" s="195"/>
      <c r="AI99" s="195"/>
      <c r="AJ99" s="195"/>
      <c r="AK99" s="195"/>
      <c r="AL99" s="195"/>
      <c r="AM99" s="195"/>
      <c r="AN99" s="195"/>
      <c r="AO99" s="195"/>
      <c r="AP99" s="195"/>
      <c r="AQ99" s="195"/>
      <c r="AR99" s="195"/>
      <c r="AS99" s="195"/>
      <c r="AT99" s="195"/>
      <c r="AU99" s="195"/>
      <c r="AV99" s="195"/>
      <c r="AW99" s="195"/>
      <c r="AX99" s="195"/>
      <c r="AY99" s="195"/>
      <c r="AZ99" s="195"/>
      <c r="BA99" s="195"/>
    </row>
    <row r="100" spans="1:53" ht="12.75" hidden="1" x14ac:dyDescent="0.2">
      <c r="A100" s="335"/>
      <c r="B100" s="336">
        <v>2023</v>
      </c>
      <c r="C100" s="336">
        <f>B100+1</f>
        <v>2024</v>
      </c>
      <c r="D100" s="337">
        <f t="shared" ref="D100:AG100" si="55">C100+1</f>
        <v>2025</v>
      </c>
      <c r="E100" s="337">
        <f t="shared" si="55"/>
        <v>2026</v>
      </c>
      <c r="F100" s="337">
        <f t="shared" si="55"/>
        <v>2027</v>
      </c>
      <c r="G100" s="337">
        <f t="shared" si="55"/>
        <v>2028</v>
      </c>
      <c r="H100" s="337">
        <f t="shared" si="55"/>
        <v>2029</v>
      </c>
      <c r="I100" s="337">
        <f t="shared" si="55"/>
        <v>2030</v>
      </c>
      <c r="J100" s="337">
        <f t="shared" si="55"/>
        <v>2031</v>
      </c>
      <c r="K100" s="337">
        <f t="shared" si="55"/>
        <v>2032</v>
      </c>
      <c r="L100" s="337">
        <f t="shared" si="55"/>
        <v>2033</v>
      </c>
      <c r="M100" s="337">
        <f t="shared" si="55"/>
        <v>2034</v>
      </c>
      <c r="N100" s="337">
        <f t="shared" si="55"/>
        <v>2035</v>
      </c>
      <c r="O100" s="337">
        <f t="shared" si="55"/>
        <v>2036</v>
      </c>
      <c r="P100" s="337">
        <f t="shared" si="55"/>
        <v>2037</v>
      </c>
      <c r="Q100" s="337">
        <f t="shared" si="55"/>
        <v>2038</v>
      </c>
      <c r="R100" s="337">
        <f t="shared" si="55"/>
        <v>2039</v>
      </c>
      <c r="S100" s="337">
        <f t="shared" si="55"/>
        <v>2040</v>
      </c>
      <c r="T100" s="337">
        <f t="shared" si="55"/>
        <v>2041</v>
      </c>
      <c r="U100" s="337">
        <f t="shared" si="55"/>
        <v>2042</v>
      </c>
      <c r="V100" s="337">
        <f t="shared" si="55"/>
        <v>2043</v>
      </c>
      <c r="W100" s="337">
        <f t="shared" si="55"/>
        <v>2044</v>
      </c>
      <c r="X100" s="337">
        <f t="shared" si="55"/>
        <v>2045</v>
      </c>
      <c r="Y100" s="337">
        <f t="shared" si="55"/>
        <v>2046</v>
      </c>
      <c r="Z100" s="337">
        <f t="shared" si="55"/>
        <v>2047</v>
      </c>
      <c r="AA100" s="337">
        <f t="shared" si="55"/>
        <v>2048</v>
      </c>
      <c r="AB100" s="337">
        <f t="shared" si="55"/>
        <v>2049</v>
      </c>
      <c r="AC100" s="337">
        <f t="shared" si="55"/>
        <v>2050</v>
      </c>
      <c r="AD100" s="337">
        <f t="shared" si="55"/>
        <v>2051</v>
      </c>
      <c r="AE100" s="337">
        <f t="shared" si="55"/>
        <v>2052</v>
      </c>
      <c r="AF100" s="337">
        <f t="shared" si="55"/>
        <v>2053</v>
      </c>
      <c r="AG100" s="337">
        <f t="shared" si="55"/>
        <v>2054</v>
      </c>
      <c r="AH100" s="337">
        <f t="shared" ref="AH100" si="56">AG100+1</f>
        <v>2055</v>
      </c>
      <c r="AI100" s="337">
        <f t="shared" ref="AI100" si="57">AH100+1</f>
        <v>2056</v>
      </c>
      <c r="AJ100" s="337">
        <f t="shared" ref="AJ100" si="58">AI100+1</f>
        <v>2057</v>
      </c>
      <c r="AK100" s="194"/>
      <c r="AL100" s="194"/>
      <c r="AM100" s="194"/>
      <c r="AN100" s="194"/>
      <c r="AO100" s="194"/>
    </row>
    <row r="101" spans="1:53" ht="12.75" hidden="1" x14ac:dyDescent="0.2">
      <c r="A101" s="338" t="s">
        <v>560</v>
      </c>
      <c r="B101" s="339"/>
      <c r="C101" s="339">
        <f>C103*$B$105*$B$106*1000</f>
        <v>0</v>
      </c>
      <c r="D101" s="339">
        <f t="shared" ref="D101" si="59">D103*$B$105*$B$106*1000</f>
        <v>0</v>
      </c>
      <c r="E101" s="403">
        <f>E106*$E$112</f>
        <v>32394.200039999996</v>
      </c>
      <c r="F101" s="403">
        <f t="shared" ref="F101:AJ101" si="60">F106*$E$112</f>
        <v>34573.887959999993</v>
      </c>
      <c r="G101" s="403">
        <f t="shared" si="60"/>
        <v>35758.446839999997</v>
      </c>
      <c r="H101" s="403">
        <f t="shared" si="60"/>
        <v>37188.789239999998</v>
      </c>
      <c r="I101" s="403">
        <f t="shared" si="60"/>
        <v>37188.789239999998</v>
      </c>
      <c r="J101" s="403">
        <f t="shared" si="60"/>
        <v>37188.789239999998</v>
      </c>
      <c r="K101" s="403">
        <f t="shared" si="60"/>
        <v>37188.789239999998</v>
      </c>
      <c r="L101" s="403">
        <f t="shared" si="60"/>
        <v>37188.789239999998</v>
      </c>
      <c r="M101" s="403">
        <f t="shared" si="60"/>
        <v>37188.789239999998</v>
      </c>
      <c r="N101" s="403">
        <f t="shared" si="60"/>
        <v>37188.789239999998</v>
      </c>
      <c r="O101" s="403">
        <f t="shared" si="60"/>
        <v>37188.789239999998</v>
      </c>
      <c r="P101" s="403">
        <f t="shared" si="60"/>
        <v>37188.789239999998</v>
      </c>
      <c r="Q101" s="403">
        <f t="shared" si="60"/>
        <v>37188.789239999998</v>
      </c>
      <c r="R101" s="403">
        <f t="shared" si="60"/>
        <v>37188.789239999998</v>
      </c>
      <c r="S101" s="403">
        <f t="shared" si="60"/>
        <v>37188.789239999998</v>
      </c>
      <c r="T101" s="403">
        <f t="shared" si="60"/>
        <v>37188.789239999998</v>
      </c>
      <c r="U101" s="403">
        <f t="shared" si="60"/>
        <v>37188.789239999998</v>
      </c>
      <c r="V101" s="403">
        <f t="shared" si="60"/>
        <v>37188.789239999998</v>
      </c>
      <c r="W101" s="403">
        <f t="shared" si="60"/>
        <v>37188.789239999998</v>
      </c>
      <c r="X101" s="403">
        <f t="shared" si="60"/>
        <v>37188.789239999998</v>
      </c>
      <c r="Y101" s="403">
        <f t="shared" si="60"/>
        <v>37188.789239999998</v>
      </c>
      <c r="Z101" s="403">
        <f t="shared" si="60"/>
        <v>37188.789239999998</v>
      </c>
      <c r="AA101" s="403">
        <f t="shared" si="60"/>
        <v>37188.789239999998</v>
      </c>
      <c r="AB101" s="403">
        <f t="shared" si="60"/>
        <v>37188.789239999998</v>
      </c>
      <c r="AC101" s="403">
        <f t="shared" si="60"/>
        <v>37188.789239999998</v>
      </c>
      <c r="AD101" s="403">
        <f t="shared" si="60"/>
        <v>37188.789239999998</v>
      </c>
      <c r="AE101" s="403">
        <f t="shared" si="60"/>
        <v>37188.789239999998</v>
      </c>
      <c r="AF101" s="403">
        <f t="shared" si="60"/>
        <v>37188.789239999998</v>
      </c>
      <c r="AG101" s="403">
        <f t="shared" si="60"/>
        <v>37188.789239999998</v>
      </c>
      <c r="AH101" s="403">
        <f t="shared" si="60"/>
        <v>37188.789239999998</v>
      </c>
      <c r="AI101" s="403">
        <f t="shared" si="60"/>
        <v>37188.789239999998</v>
      </c>
      <c r="AJ101" s="403">
        <f t="shared" si="60"/>
        <v>37188.789239999998</v>
      </c>
      <c r="AK101" s="194"/>
      <c r="AL101" s="194"/>
      <c r="AM101" s="194"/>
      <c r="AN101" s="194"/>
      <c r="AO101" s="194"/>
    </row>
    <row r="102" spans="1:53" ht="25.5" hidden="1" x14ac:dyDescent="0.2">
      <c r="A102" s="398" t="s">
        <v>559</v>
      </c>
      <c r="B102" s="339"/>
      <c r="C102" s="339"/>
      <c r="D102" s="339"/>
      <c r="E102" s="401">
        <f>0.0633947718761763*1000000</f>
        <v>63394.771876176303</v>
      </c>
      <c r="F102" s="339"/>
      <c r="G102" s="339"/>
      <c r="H102" s="339"/>
      <c r="I102" s="339"/>
      <c r="J102" s="339"/>
      <c r="K102" s="339"/>
      <c r="L102" s="339"/>
      <c r="M102" s="339"/>
      <c r="N102" s="339"/>
      <c r="O102" s="339"/>
      <c r="P102" s="339"/>
      <c r="Q102" s="339"/>
      <c r="R102" s="339"/>
      <c r="S102" s="339"/>
      <c r="T102" s="339"/>
      <c r="U102" s="339"/>
      <c r="V102" s="339"/>
      <c r="W102" s="339"/>
      <c r="X102" s="339"/>
      <c r="Y102" s="339"/>
      <c r="Z102" s="339"/>
      <c r="AA102" s="339"/>
      <c r="AB102" s="339"/>
      <c r="AC102" s="339"/>
      <c r="AD102" s="339"/>
      <c r="AE102" s="339"/>
      <c r="AF102" s="339"/>
      <c r="AG102" s="339"/>
      <c r="AH102" s="339"/>
      <c r="AI102" s="339"/>
      <c r="AJ102" s="339"/>
      <c r="AK102" s="194"/>
      <c r="AL102" s="194"/>
      <c r="AM102" s="194"/>
      <c r="AN102" s="194"/>
      <c r="AO102" s="194"/>
    </row>
    <row r="103" spans="1:53" ht="12.75" hidden="1" x14ac:dyDescent="0.2">
      <c r="A103" s="338" t="s">
        <v>477</v>
      </c>
      <c r="B103" s="337"/>
      <c r="C103" s="337">
        <f>B103+$I$115*C107</f>
        <v>0</v>
      </c>
      <c r="D103" s="337">
        <f>C103+$I$115*D107</f>
        <v>0</v>
      </c>
      <c r="E103" s="400">
        <f t="shared" ref="E103:AG103" si="61">D103+$I$115*E107</f>
        <v>0</v>
      </c>
      <c r="F103" s="337">
        <f t="shared" si="61"/>
        <v>0</v>
      </c>
      <c r="G103" s="337">
        <f t="shared" si="61"/>
        <v>0</v>
      </c>
      <c r="H103" s="337">
        <f t="shared" si="61"/>
        <v>0</v>
      </c>
      <c r="I103" s="337">
        <f t="shared" si="61"/>
        <v>0</v>
      </c>
      <c r="J103" s="337">
        <f t="shared" si="61"/>
        <v>0</v>
      </c>
      <c r="K103" s="337">
        <f t="shared" si="61"/>
        <v>0</v>
      </c>
      <c r="L103" s="337">
        <f t="shared" si="61"/>
        <v>0</v>
      </c>
      <c r="M103" s="337">
        <f t="shared" si="61"/>
        <v>0</v>
      </c>
      <c r="N103" s="337">
        <f t="shared" si="61"/>
        <v>0</v>
      </c>
      <c r="O103" s="337">
        <f t="shared" si="61"/>
        <v>0</v>
      </c>
      <c r="P103" s="337">
        <f t="shared" si="61"/>
        <v>0</v>
      </c>
      <c r="Q103" s="337">
        <f t="shared" si="61"/>
        <v>0</v>
      </c>
      <c r="R103" s="337">
        <f t="shared" si="61"/>
        <v>0</v>
      </c>
      <c r="S103" s="337">
        <f t="shared" si="61"/>
        <v>0</v>
      </c>
      <c r="T103" s="337">
        <f t="shared" si="61"/>
        <v>0</v>
      </c>
      <c r="U103" s="337">
        <f t="shared" si="61"/>
        <v>0</v>
      </c>
      <c r="V103" s="337">
        <f t="shared" si="61"/>
        <v>0</v>
      </c>
      <c r="W103" s="337">
        <f t="shared" si="61"/>
        <v>0</v>
      </c>
      <c r="X103" s="337">
        <f t="shared" si="61"/>
        <v>0</v>
      </c>
      <c r="Y103" s="337">
        <f t="shared" si="61"/>
        <v>0</v>
      </c>
      <c r="Z103" s="337">
        <f t="shared" si="61"/>
        <v>0</v>
      </c>
      <c r="AA103" s="337">
        <f t="shared" si="61"/>
        <v>0</v>
      </c>
      <c r="AB103" s="337">
        <f t="shared" si="61"/>
        <v>0</v>
      </c>
      <c r="AC103" s="337">
        <f t="shared" si="61"/>
        <v>0</v>
      </c>
      <c r="AD103" s="337">
        <f t="shared" si="61"/>
        <v>0</v>
      </c>
      <c r="AE103" s="337">
        <f t="shared" si="61"/>
        <v>0</v>
      </c>
      <c r="AF103" s="337">
        <f t="shared" si="61"/>
        <v>0</v>
      </c>
      <c r="AG103" s="337">
        <f t="shared" si="61"/>
        <v>0</v>
      </c>
      <c r="AH103" s="337">
        <f t="shared" ref="AH103" si="62">AG103+$I$115*AH107</f>
        <v>0</v>
      </c>
      <c r="AI103" s="337">
        <f t="shared" ref="AI103" si="63">AH103+$I$115*AI107</f>
        <v>0</v>
      </c>
      <c r="AJ103" s="337">
        <f t="shared" ref="AJ103" si="64">AI103+$I$115*AJ107</f>
        <v>0</v>
      </c>
      <c r="AK103" s="194"/>
      <c r="AL103" s="194"/>
      <c r="AM103" s="194"/>
      <c r="AN103" s="194"/>
      <c r="AO103" s="194"/>
    </row>
    <row r="104" spans="1:53" ht="12.75" hidden="1" x14ac:dyDescent="0.2">
      <c r="A104" s="338" t="s">
        <v>478</v>
      </c>
      <c r="B104" s="340">
        <v>0.93</v>
      </c>
      <c r="C104" s="337"/>
      <c r="D104" s="337"/>
      <c r="E104" s="337"/>
      <c r="F104" s="337"/>
      <c r="G104" s="337"/>
      <c r="H104" s="337"/>
      <c r="I104" s="337"/>
      <c r="J104" s="337"/>
      <c r="K104" s="337"/>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194"/>
      <c r="AL104" s="194"/>
      <c r="AM104" s="194"/>
      <c r="AN104" s="194"/>
      <c r="AO104" s="194"/>
    </row>
    <row r="105" spans="1:53" ht="12.75" hidden="1" x14ac:dyDescent="0.2">
      <c r="A105" s="338" t="s">
        <v>479</v>
      </c>
      <c r="B105" s="340">
        <v>3500</v>
      </c>
      <c r="C105" s="337"/>
      <c r="D105" s="337"/>
      <c r="E105" s="337"/>
      <c r="F105" s="337"/>
      <c r="G105" s="337"/>
      <c r="H105" s="337"/>
      <c r="I105" s="337"/>
      <c r="J105" s="337"/>
      <c r="K105" s="337"/>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194"/>
      <c r="AL105" s="194"/>
      <c r="AM105" s="194"/>
      <c r="AN105" s="194"/>
      <c r="AO105" s="194"/>
    </row>
    <row r="106" spans="1:53" ht="12.75" hidden="1" x14ac:dyDescent="0.2">
      <c r="A106" s="338" t="s">
        <v>562</v>
      </c>
      <c r="B106" s="336"/>
      <c r="C106" s="402">
        <v>2457.5300000000002</v>
      </c>
      <c r="D106" s="402">
        <v>2671.66</v>
      </c>
      <c r="E106" s="402">
        <v>2862.69</v>
      </c>
      <c r="F106" s="402">
        <v>3055.31</v>
      </c>
      <c r="G106" s="402">
        <v>3159.99</v>
      </c>
      <c r="H106" s="402">
        <v>3286.39</v>
      </c>
      <c r="I106" s="402">
        <v>3286.39</v>
      </c>
      <c r="J106" s="402">
        <v>3286.39</v>
      </c>
      <c r="K106" s="402">
        <v>3286.39</v>
      </c>
      <c r="L106" s="402">
        <v>3286.39</v>
      </c>
      <c r="M106" s="402">
        <v>3286.39</v>
      </c>
      <c r="N106" s="402">
        <v>3286.39</v>
      </c>
      <c r="O106" s="402">
        <v>3286.39</v>
      </c>
      <c r="P106" s="402">
        <v>3286.39</v>
      </c>
      <c r="Q106" s="402">
        <v>3286.39</v>
      </c>
      <c r="R106" s="402">
        <v>3286.39</v>
      </c>
      <c r="S106" s="402">
        <v>3286.39</v>
      </c>
      <c r="T106" s="402">
        <v>3286.39</v>
      </c>
      <c r="U106" s="402">
        <v>3286.39</v>
      </c>
      <c r="V106" s="402">
        <v>3286.39</v>
      </c>
      <c r="W106" s="402">
        <v>3286.39</v>
      </c>
      <c r="X106" s="402">
        <v>3286.39</v>
      </c>
      <c r="Y106" s="402">
        <v>3286.39</v>
      </c>
      <c r="Z106" s="402">
        <v>3286.39</v>
      </c>
      <c r="AA106" s="402">
        <v>3286.39</v>
      </c>
      <c r="AB106" s="402">
        <v>3286.39</v>
      </c>
      <c r="AC106" s="402">
        <v>3286.39</v>
      </c>
      <c r="AD106" s="402">
        <v>3286.39</v>
      </c>
      <c r="AE106" s="402">
        <v>3286.39</v>
      </c>
      <c r="AF106" s="402">
        <v>3286.39</v>
      </c>
      <c r="AG106" s="402">
        <v>3286.39</v>
      </c>
      <c r="AH106" s="402">
        <v>3286.39</v>
      </c>
      <c r="AI106" s="402">
        <v>3286.39</v>
      </c>
      <c r="AJ106" s="402">
        <v>3286.39</v>
      </c>
      <c r="AK106" s="194"/>
      <c r="AL106" s="194"/>
      <c r="AM106" s="194"/>
      <c r="AN106" s="194"/>
      <c r="AO106" s="194"/>
    </row>
    <row r="107" spans="1:53" ht="15" hidden="1" x14ac:dyDescent="0.2">
      <c r="A107" s="341" t="s">
        <v>480</v>
      </c>
      <c r="B107" s="342">
        <v>0</v>
      </c>
      <c r="C107" s="343">
        <v>0.33</v>
      </c>
      <c r="D107" s="343">
        <v>0.33</v>
      </c>
      <c r="E107" s="343">
        <v>0.34</v>
      </c>
      <c r="F107" s="342">
        <v>0</v>
      </c>
      <c r="G107" s="342">
        <v>0</v>
      </c>
      <c r="H107" s="342">
        <v>0</v>
      </c>
      <c r="I107" s="342">
        <v>0</v>
      </c>
      <c r="J107" s="342">
        <v>0</v>
      </c>
      <c r="K107" s="342">
        <v>0</v>
      </c>
      <c r="L107" s="342">
        <v>0</v>
      </c>
      <c r="M107" s="342">
        <v>0</v>
      </c>
      <c r="N107" s="342">
        <v>0</v>
      </c>
      <c r="O107" s="342">
        <v>0</v>
      </c>
      <c r="P107" s="342">
        <v>0</v>
      </c>
      <c r="Q107" s="342">
        <v>0</v>
      </c>
      <c r="R107" s="342">
        <v>0</v>
      </c>
      <c r="S107" s="342">
        <v>0</v>
      </c>
      <c r="T107" s="342">
        <v>0</v>
      </c>
      <c r="U107" s="342">
        <v>0</v>
      </c>
      <c r="V107" s="342">
        <v>0</v>
      </c>
      <c r="W107" s="342">
        <v>0</v>
      </c>
      <c r="X107" s="342">
        <v>0</v>
      </c>
      <c r="Y107" s="342">
        <v>0</v>
      </c>
      <c r="Z107" s="342">
        <v>0</v>
      </c>
      <c r="AA107" s="342">
        <v>0</v>
      </c>
      <c r="AB107" s="342">
        <v>0</v>
      </c>
      <c r="AC107" s="342">
        <v>0</v>
      </c>
      <c r="AD107" s="342">
        <v>0</v>
      </c>
      <c r="AE107" s="342">
        <v>0</v>
      </c>
      <c r="AF107" s="342">
        <v>0</v>
      </c>
      <c r="AG107" s="342">
        <v>0</v>
      </c>
      <c r="AH107" s="342">
        <v>0</v>
      </c>
      <c r="AI107" s="342">
        <v>0</v>
      </c>
      <c r="AJ107" s="342">
        <v>0</v>
      </c>
      <c r="AK107" s="194"/>
      <c r="AL107" s="194"/>
      <c r="AM107" s="194"/>
      <c r="AN107" s="194"/>
      <c r="AO107" s="194"/>
    </row>
    <row r="108" spans="1:53" ht="12.75" hidden="1" x14ac:dyDescent="0.2">
      <c r="A108" s="197"/>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195"/>
      <c r="AN108" s="195"/>
      <c r="AO108" s="195"/>
      <c r="AP108" s="195"/>
      <c r="AQ108" s="195"/>
      <c r="AR108" s="195"/>
      <c r="AS108" s="195"/>
      <c r="AT108" s="195"/>
      <c r="AU108" s="195"/>
      <c r="AV108" s="195"/>
      <c r="AW108" s="195"/>
      <c r="AX108" s="195"/>
      <c r="AY108" s="195"/>
      <c r="AZ108" s="195"/>
      <c r="BA108" s="195"/>
    </row>
    <row r="109" spans="1:53" ht="12.75" hidden="1" x14ac:dyDescent="0.2">
      <c r="A109" s="197"/>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5"/>
      <c r="AL109" s="195"/>
      <c r="AM109" s="195"/>
      <c r="AN109" s="195"/>
      <c r="AO109" s="195"/>
      <c r="AP109" s="195"/>
      <c r="AQ109" s="195"/>
      <c r="AR109" s="195"/>
      <c r="AS109" s="195"/>
      <c r="AT109" s="195"/>
      <c r="AU109" s="195"/>
      <c r="AV109" s="195"/>
      <c r="AW109" s="195"/>
      <c r="AX109" s="195"/>
      <c r="AY109" s="195"/>
      <c r="AZ109" s="195"/>
      <c r="BA109" s="195"/>
    </row>
    <row r="110" spans="1:53" ht="12.75" hidden="1" x14ac:dyDescent="0.2">
      <c r="A110" s="335"/>
      <c r="B110" s="471" t="s">
        <v>481</v>
      </c>
      <c r="C110" s="472"/>
      <c r="D110" s="471" t="s">
        <v>482</v>
      </c>
      <c r="E110" s="472"/>
      <c r="F110" s="335"/>
      <c r="G110" s="335"/>
      <c r="H110" s="335"/>
      <c r="I110" s="335"/>
      <c r="J110" s="335"/>
      <c r="K110" s="195"/>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5"/>
      <c r="AN110" s="195"/>
      <c r="AO110" s="195"/>
      <c r="AP110" s="195"/>
      <c r="AQ110" s="195"/>
      <c r="AR110" s="195"/>
      <c r="AS110" s="195"/>
      <c r="AT110" s="195"/>
      <c r="AU110" s="195"/>
      <c r="AV110" s="195"/>
      <c r="AW110" s="195"/>
      <c r="AX110" s="195"/>
      <c r="AY110" s="195"/>
      <c r="AZ110" s="195"/>
      <c r="BA110" s="195"/>
    </row>
    <row r="111" spans="1:53" ht="26.25" hidden="1" customHeight="1" x14ac:dyDescent="0.2">
      <c r="A111" s="338" t="s">
        <v>483</v>
      </c>
      <c r="B111" s="344"/>
      <c r="C111" s="335" t="s">
        <v>484</v>
      </c>
      <c r="D111" s="344"/>
      <c r="E111" s="335" t="s">
        <v>484</v>
      </c>
      <c r="F111" s="335"/>
      <c r="G111" s="335"/>
      <c r="H111" s="335"/>
      <c r="I111" s="335"/>
      <c r="J111" s="335"/>
      <c r="K111" s="195"/>
      <c r="L111" s="195"/>
      <c r="M111" s="195"/>
      <c r="N111" s="195"/>
      <c r="O111" s="195"/>
      <c r="P111" s="195"/>
      <c r="Q111" s="195"/>
      <c r="R111" s="195"/>
      <c r="S111" s="195"/>
      <c r="T111" s="195"/>
      <c r="U111" s="195"/>
      <c r="V111" s="195"/>
      <c r="W111" s="195"/>
      <c r="X111" s="195"/>
      <c r="Y111" s="195"/>
      <c r="Z111" s="195"/>
      <c r="AA111" s="195"/>
      <c r="AB111" s="195"/>
      <c r="AC111" s="195"/>
      <c r="AD111" s="195"/>
      <c r="AE111" s="195"/>
      <c r="AF111" s="195"/>
      <c r="AG111" s="195"/>
      <c r="AH111" s="195"/>
      <c r="AI111" s="195"/>
      <c r="AJ111" s="195"/>
      <c r="AK111" s="195"/>
      <c r="AL111" s="195"/>
      <c r="AM111" s="195"/>
      <c r="AN111" s="195"/>
      <c r="AO111" s="195"/>
      <c r="AP111" s="195"/>
      <c r="AQ111" s="195"/>
      <c r="AR111" s="195"/>
      <c r="AS111" s="195"/>
      <c r="AT111" s="195"/>
      <c r="AU111" s="195"/>
      <c r="AV111" s="195"/>
      <c r="AW111" s="195"/>
      <c r="AX111" s="195"/>
      <c r="AY111" s="195"/>
      <c r="AZ111" s="195"/>
      <c r="BA111" s="195"/>
    </row>
    <row r="112" spans="1:53" ht="27.75" hidden="1" customHeight="1" x14ac:dyDescent="0.2">
      <c r="A112" s="398" t="s">
        <v>561</v>
      </c>
      <c r="B112" s="344"/>
      <c r="C112" s="335"/>
      <c r="D112" s="344"/>
      <c r="E112" s="399">
        <v>11.315999999999999</v>
      </c>
      <c r="F112" s="335"/>
      <c r="G112" s="335"/>
      <c r="H112" s="335"/>
      <c r="I112" s="335"/>
      <c r="J112" s="335"/>
      <c r="K112" s="195"/>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195"/>
      <c r="AK112" s="195"/>
      <c r="AL112" s="195"/>
      <c r="AM112" s="195"/>
      <c r="AN112" s="195"/>
      <c r="AO112" s="195"/>
      <c r="AP112" s="195"/>
      <c r="AQ112" s="195"/>
      <c r="AR112" s="195"/>
      <c r="AS112" s="195"/>
      <c r="AT112" s="195"/>
      <c r="AU112" s="195"/>
      <c r="AV112" s="195"/>
      <c r="AW112" s="195"/>
      <c r="AX112" s="195"/>
      <c r="AY112" s="195"/>
      <c r="AZ112" s="195"/>
      <c r="BA112" s="195"/>
    </row>
    <row r="113" spans="1:53" ht="25.5" hidden="1" x14ac:dyDescent="0.2">
      <c r="A113" s="338" t="s">
        <v>483</v>
      </c>
      <c r="B113" s="335">
        <f>$B$104*B111</f>
        <v>0</v>
      </c>
      <c r="C113" s="335" t="s">
        <v>125</v>
      </c>
      <c r="D113" s="335">
        <f>$B$104*D111</f>
        <v>0</v>
      </c>
      <c r="E113" s="335" t="s">
        <v>125</v>
      </c>
      <c r="F113" s="338" t="s">
        <v>485</v>
      </c>
      <c r="G113" s="335">
        <f>D111-B111</f>
        <v>0</v>
      </c>
      <c r="H113" s="335" t="s">
        <v>484</v>
      </c>
      <c r="I113" s="345">
        <f>$B$104*G113</f>
        <v>0</v>
      </c>
      <c r="J113" s="335" t="s">
        <v>125</v>
      </c>
      <c r="K113" s="195"/>
      <c r="L113" s="195"/>
      <c r="M113" s="195"/>
      <c r="N113" s="195"/>
      <c r="O113" s="195"/>
      <c r="P113" s="195"/>
      <c r="Q113" s="195"/>
      <c r="R113" s="195"/>
      <c r="S113" s="195"/>
      <c r="T113" s="195"/>
      <c r="U113" s="195"/>
      <c r="V113" s="195"/>
      <c r="W113" s="195"/>
      <c r="X113" s="195"/>
      <c r="Y113" s="195"/>
      <c r="Z113" s="195"/>
      <c r="AA113" s="195"/>
      <c r="AB113" s="195"/>
      <c r="AC113" s="195"/>
      <c r="AD113" s="195"/>
      <c r="AE113" s="195"/>
      <c r="AF113" s="195"/>
      <c r="AG113" s="195"/>
      <c r="AH113" s="195"/>
      <c r="AI113" s="195"/>
      <c r="AJ113" s="195"/>
      <c r="AK113" s="195"/>
      <c r="AL113" s="195"/>
      <c r="AM113" s="195"/>
      <c r="AN113" s="195"/>
      <c r="AO113" s="195"/>
      <c r="AP113" s="195"/>
      <c r="AQ113" s="195"/>
      <c r="AR113" s="195"/>
      <c r="AS113" s="195"/>
      <c r="AT113" s="195"/>
      <c r="AU113" s="195"/>
      <c r="AV113" s="195"/>
      <c r="AW113" s="195"/>
      <c r="AX113" s="195"/>
      <c r="AY113" s="195"/>
      <c r="AZ113" s="195"/>
      <c r="BA113" s="195"/>
    </row>
    <row r="114" spans="1:53" ht="25.5" hidden="1" x14ac:dyDescent="0.2">
      <c r="A114" s="335"/>
      <c r="B114" s="335"/>
      <c r="C114" s="335"/>
      <c r="D114" s="335"/>
      <c r="E114" s="335"/>
      <c r="F114" s="338" t="s">
        <v>486</v>
      </c>
      <c r="G114" s="335">
        <f>I114/$B$104</f>
        <v>0</v>
      </c>
      <c r="H114" s="335" t="s">
        <v>484</v>
      </c>
      <c r="I114" s="344"/>
      <c r="J114" s="335" t="s">
        <v>125</v>
      </c>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5"/>
      <c r="AR114" s="195"/>
      <c r="AS114" s="195"/>
      <c r="AT114" s="195"/>
      <c r="AU114" s="195"/>
      <c r="AV114" s="195"/>
      <c r="AW114" s="195"/>
      <c r="AX114" s="195"/>
      <c r="AY114" s="195"/>
      <c r="AZ114" s="195"/>
      <c r="BA114" s="195"/>
    </row>
    <row r="115" spans="1:53" ht="38.25" hidden="1" x14ac:dyDescent="0.2">
      <c r="A115" s="346"/>
      <c r="B115" s="347"/>
      <c r="C115" s="347"/>
      <c r="D115" s="347"/>
      <c r="E115" s="347"/>
      <c r="F115" s="348" t="s">
        <v>487</v>
      </c>
      <c r="G115" s="345">
        <f>G113</f>
        <v>0</v>
      </c>
      <c r="H115" s="335" t="s">
        <v>484</v>
      </c>
      <c r="I115" s="340">
        <f>I113</f>
        <v>0</v>
      </c>
      <c r="J115" s="335" t="s">
        <v>125</v>
      </c>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5"/>
      <c r="AR115" s="195"/>
      <c r="AS115" s="195"/>
      <c r="AT115" s="195"/>
      <c r="AU115" s="195"/>
      <c r="AV115" s="195"/>
      <c r="AW115" s="195"/>
      <c r="AX115" s="195"/>
      <c r="AY115" s="195"/>
      <c r="AZ115" s="195"/>
      <c r="BA115" s="195"/>
    </row>
    <row r="116" spans="1:53" ht="12.75" hidden="1" x14ac:dyDescent="0.2">
      <c r="A116" s="198"/>
      <c r="B116" s="196"/>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5"/>
      <c r="AR116" s="195"/>
      <c r="AS116" s="195"/>
      <c r="AT116" s="195"/>
      <c r="AU116" s="195"/>
      <c r="AV116" s="195"/>
      <c r="AW116" s="195"/>
      <c r="AX116" s="195"/>
      <c r="AY116" s="195"/>
      <c r="AZ116" s="195"/>
      <c r="BA116" s="195"/>
    </row>
    <row r="117" spans="1:53" hidden="1" x14ac:dyDescent="0.2">
      <c r="A117" s="349" t="s">
        <v>534</v>
      </c>
      <c r="B117" s="350"/>
      <c r="C117" s="196"/>
      <c r="D117" s="468" t="s">
        <v>297</v>
      </c>
      <c r="E117" s="292" t="s">
        <v>506</v>
      </c>
      <c r="F117" s="293">
        <v>35</v>
      </c>
      <c r="G117" s="469" t="s">
        <v>507</v>
      </c>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6"/>
    </row>
    <row r="118" spans="1:53" hidden="1" x14ac:dyDescent="0.2">
      <c r="A118" s="349" t="s">
        <v>297</v>
      </c>
      <c r="B118" s="351"/>
      <c r="C118" s="196"/>
      <c r="D118" s="468"/>
      <c r="E118" s="292" t="s">
        <v>503</v>
      </c>
      <c r="F118" s="293">
        <v>30</v>
      </c>
      <c r="G118" s="469"/>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c r="AU118" s="196"/>
      <c r="AV118" s="196"/>
      <c r="AW118" s="196"/>
      <c r="AX118" s="196"/>
      <c r="AY118" s="196"/>
      <c r="AZ118" s="196"/>
      <c r="BA118" s="196"/>
    </row>
    <row r="119" spans="1:53" hidden="1" x14ac:dyDescent="0.2">
      <c r="A119" s="349" t="s">
        <v>488</v>
      </c>
      <c r="B119" s="351"/>
      <c r="C119" s="199"/>
      <c r="D119" s="468"/>
      <c r="E119" s="292" t="s">
        <v>508</v>
      </c>
      <c r="F119" s="293">
        <v>30</v>
      </c>
      <c r="G119" s="469"/>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c r="AU119" s="196"/>
      <c r="AV119" s="196"/>
      <c r="AW119" s="196"/>
      <c r="AX119" s="196"/>
      <c r="AY119" s="196"/>
      <c r="AZ119" s="196"/>
      <c r="BA119" s="196"/>
    </row>
    <row r="120" spans="1:53" s="169" customFormat="1" hidden="1" x14ac:dyDescent="0.2">
      <c r="A120" s="352"/>
      <c r="B120" s="353"/>
      <c r="C120" s="200"/>
      <c r="D120" s="468"/>
      <c r="E120" s="292" t="s">
        <v>509</v>
      </c>
      <c r="F120" s="293">
        <v>30</v>
      </c>
      <c r="G120" s="469"/>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1"/>
      <c r="AR120" s="201"/>
      <c r="AS120" s="201"/>
      <c r="AT120" s="201"/>
      <c r="AU120" s="201"/>
      <c r="AV120" s="201"/>
      <c r="AW120" s="201"/>
      <c r="AX120" s="201"/>
      <c r="AY120" s="201"/>
      <c r="AZ120" s="201"/>
      <c r="BA120" s="201"/>
    </row>
    <row r="121" spans="1:53" ht="12.75" hidden="1" x14ac:dyDescent="0.2">
      <c r="A121" s="349" t="s">
        <v>489</v>
      </c>
      <c r="B121" s="354"/>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Q121" s="196"/>
      <c r="AR121" s="196"/>
      <c r="AS121" s="196"/>
      <c r="AT121" s="196"/>
      <c r="AU121" s="196"/>
      <c r="AV121" s="196"/>
      <c r="AW121" s="196"/>
      <c r="AX121" s="196"/>
      <c r="AY121" s="196"/>
      <c r="AZ121" s="196"/>
      <c r="BA121" s="196"/>
    </row>
    <row r="122" spans="1:53" ht="12.75" hidden="1" x14ac:dyDescent="0.2">
      <c r="A122" s="349" t="s">
        <v>490</v>
      </c>
      <c r="B122" s="355"/>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Q122" s="196"/>
      <c r="AR122" s="196"/>
      <c r="AS122" s="196"/>
      <c r="AT122" s="196"/>
      <c r="AU122" s="196"/>
      <c r="AV122" s="196"/>
      <c r="AW122" s="196"/>
      <c r="AX122" s="196"/>
      <c r="AY122" s="196"/>
      <c r="AZ122" s="196"/>
      <c r="BA122" s="196"/>
    </row>
    <row r="123" spans="1:53" ht="12.75" hidden="1" x14ac:dyDescent="0.2">
      <c r="A123" s="198"/>
      <c r="B123" s="202"/>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Q123" s="196"/>
      <c r="AR123" s="196"/>
      <c r="AS123" s="196"/>
      <c r="AT123" s="196"/>
      <c r="AU123" s="196"/>
      <c r="AV123" s="196"/>
      <c r="AW123" s="196"/>
      <c r="AX123" s="196"/>
      <c r="AY123" s="196"/>
      <c r="AZ123" s="196"/>
      <c r="BA123" s="196"/>
    </row>
    <row r="124" spans="1:53" ht="12.75" hidden="1" x14ac:dyDescent="0.2">
      <c r="A124" s="349" t="s">
        <v>491</v>
      </c>
      <c r="B124" s="35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Q124" s="196"/>
      <c r="AR124" s="196"/>
      <c r="AS124" s="196"/>
      <c r="AT124" s="196"/>
      <c r="AU124" s="196"/>
      <c r="AV124" s="196"/>
      <c r="AW124" s="196"/>
      <c r="AX124" s="196"/>
      <c r="AY124" s="196"/>
      <c r="AZ124" s="196"/>
      <c r="BA124" s="196"/>
    </row>
    <row r="125" spans="1:53" hidden="1" x14ac:dyDescent="0.2">
      <c r="A125" s="357"/>
      <c r="B125" s="358"/>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196"/>
      <c r="AF125" s="196"/>
      <c r="AG125" s="196"/>
      <c r="AH125" s="196"/>
      <c r="AI125" s="196"/>
      <c r="AJ125" s="196"/>
      <c r="AK125" s="196"/>
      <c r="AL125" s="196"/>
      <c r="AM125" s="196"/>
      <c r="AN125" s="196"/>
      <c r="AO125" s="196"/>
      <c r="AP125" s="196"/>
      <c r="AQ125" s="196"/>
      <c r="AR125" s="196"/>
      <c r="AS125" s="196"/>
      <c r="AT125" s="196"/>
      <c r="AU125" s="196"/>
      <c r="AV125" s="196"/>
      <c r="AW125" s="196"/>
      <c r="AX125" s="196"/>
      <c r="AY125" s="196"/>
      <c r="AZ125" s="196"/>
      <c r="BA125" s="196"/>
    </row>
    <row r="126" spans="1:53" ht="12.75" hidden="1" x14ac:dyDescent="0.2">
      <c r="A126" s="359"/>
      <c r="B126" s="360"/>
      <c r="C126" s="201"/>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196"/>
      <c r="AF126" s="196"/>
      <c r="AG126" s="196"/>
      <c r="AH126" s="196"/>
      <c r="AI126" s="196"/>
      <c r="AJ126" s="196"/>
      <c r="AK126" s="196"/>
      <c r="AL126" s="196"/>
      <c r="AM126" s="196"/>
      <c r="AN126" s="196"/>
      <c r="AO126" s="196"/>
      <c r="AP126" s="196"/>
      <c r="AQ126" s="196"/>
      <c r="AR126" s="196"/>
      <c r="AS126" s="196"/>
      <c r="AT126" s="196"/>
      <c r="AU126" s="196"/>
      <c r="AV126" s="196"/>
      <c r="AW126" s="196"/>
      <c r="AX126" s="196"/>
      <c r="AY126" s="196"/>
      <c r="AZ126" s="196"/>
      <c r="BA126" s="196"/>
    </row>
    <row r="127" spans="1:53" ht="12.75" hidden="1" x14ac:dyDescent="0.2">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c r="AK127" s="196"/>
      <c r="AL127" s="196"/>
      <c r="AM127" s="196"/>
      <c r="AN127" s="196"/>
      <c r="AO127" s="196"/>
      <c r="AP127" s="196"/>
      <c r="AQ127" s="196"/>
      <c r="AR127" s="196"/>
      <c r="AS127" s="196"/>
      <c r="AT127" s="196"/>
      <c r="AU127" s="196"/>
      <c r="AV127" s="196"/>
      <c r="AW127" s="196"/>
      <c r="AX127" s="196"/>
      <c r="AY127" s="196"/>
      <c r="AZ127" s="196"/>
      <c r="BA127" s="196"/>
    </row>
    <row r="128" spans="1:53" ht="12.75" hidden="1" x14ac:dyDescent="0.2">
      <c r="A128" s="198"/>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AD128" s="196"/>
      <c r="AE128" s="196"/>
      <c r="AF128" s="196"/>
      <c r="AG128" s="196"/>
      <c r="AP128" s="196"/>
      <c r="AQ128" s="196"/>
      <c r="AR128" s="196"/>
      <c r="AS128" s="196"/>
      <c r="AT128" s="196"/>
      <c r="AU128" s="196"/>
      <c r="AV128" s="196"/>
      <c r="AW128" s="196"/>
      <c r="AX128" s="196"/>
      <c r="AY128" s="196"/>
      <c r="AZ128" s="196"/>
      <c r="BA128" s="196"/>
    </row>
    <row r="129" spans="1:53" hidden="1" x14ac:dyDescent="0.2">
      <c r="A129" s="349" t="s">
        <v>492</v>
      </c>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c r="AD129" s="201"/>
      <c r="AE129" s="201"/>
      <c r="AF129" s="201"/>
      <c r="AG129" s="201"/>
      <c r="AP129" s="201"/>
      <c r="AQ129" s="201"/>
      <c r="AR129" s="201"/>
      <c r="AS129" s="201"/>
      <c r="AT129" s="201"/>
      <c r="AU129" s="201"/>
      <c r="AV129" s="201"/>
      <c r="AW129" s="201"/>
      <c r="AX129" s="201"/>
      <c r="AY129" s="201"/>
      <c r="AZ129" s="201"/>
      <c r="BA129" s="201"/>
    </row>
    <row r="130" spans="1:53" ht="12.75" hidden="1" x14ac:dyDescent="0.2">
      <c r="A130" s="349"/>
      <c r="B130" s="361">
        <v>2023</v>
      </c>
      <c r="C130" s="361">
        <f>B130+1</f>
        <v>2024</v>
      </c>
      <c r="D130" s="361">
        <f t="shared" ref="D130:AH130" si="65">C130+1</f>
        <v>2025</v>
      </c>
      <c r="E130" s="361">
        <f t="shared" si="65"/>
        <v>2026</v>
      </c>
      <c r="F130" s="361">
        <f t="shared" si="65"/>
        <v>2027</v>
      </c>
      <c r="G130" s="361">
        <f t="shared" si="65"/>
        <v>2028</v>
      </c>
      <c r="H130" s="361">
        <f t="shared" si="65"/>
        <v>2029</v>
      </c>
      <c r="I130" s="361">
        <f t="shared" si="65"/>
        <v>2030</v>
      </c>
      <c r="J130" s="361">
        <f t="shared" si="65"/>
        <v>2031</v>
      </c>
      <c r="K130" s="361">
        <f t="shared" si="65"/>
        <v>2032</v>
      </c>
      <c r="L130" s="361">
        <f t="shared" si="65"/>
        <v>2033</v>
      </c>
      <c r="M130" s="361">
        <f t="shared" si="65"/>
        <v>2034</v>
      </c>
      <c r="N130" s="361">
        <f t="shared" si="65"/>
        <v>2035</v>
      </c>
      <c r="O130" s="361">
        <f t="shared" si="65"/>
        <v>2036</v>
      </c>
      <c r="P130" s="361">
        <f t="shared" si="65"/>
        <v>2037</v>
      </c>
      <c r="Q130" s="361">
        <f t="shared" si="65"/>
        <v>2038</v>
      </c>
      <c r="R130" s="361">
        <f t="shared" si="65"/>
        <v>2039</v>
      </c>
      <c r="S130" s="361">
        <f t="shared" si="65"/>
        <v>2040</v>
      </c>
      <c r="T130" s="361">
        <f t="shared" si="65"/>
        <v>2041</v>
      </c>
      <c r="U130" s="361">
        <f t="shared" si="65"/>
        <v>2042</v>
      </c>
      <c r="V130" s="361">
        <f t="shared" si="65"/>
        <v>2043</v>
      </c>
      <c r="W130" s="361">
        <f t="shared" si="65"/>
        <v>2044</v>
      </c>
      <c r="X130" s="361">
        <f t="shared" si="65"/>
        <v>2045</v>
      </c>
      <c r="Y130" s="361">
        <f t="shared" si="65"/>
        <v>2046</v>
      </c>
      <c r="Z130" s="361">
        <f t="shared" si="65"/>
        <v>2047</v>
      </c>
      <c r="AA130" s="361">
        <f t="shared" si="65"/>
        <v>2048</v>
      </c>
      <c r="AB130" s="361">
        <f t="shared" si="65"/>
        <v>2049</v>
      </c>
      <c r="AC130" s="361">
        <f t="shared" si="65"/>
        <v>2050</v>
      </c>
      <c r="AD130" s="361">
        <f t="shared" si="65"/>
        <v>2051</v>
      </c>
      <c r="AE130" s="361">
        <f t="shared" si="65"/>
        <v>2052</v>
      </c>
      <c r="AF130" s="361">
        <f t="shared" si="65"/>
        <v>2053</v>
      </c>
      <c r="AG130" s="361">
        <f t="shared" si="65"/>
        <v>2054</v>
      </c>
      <c r="AH130" s="361">
        <f t="shared" si="65"/>
        <v>2055</v>
      </c>
    </row>
    <row r="131" spans="1:53" ht="15" hidden="1" x14ac:dyDescent="0.2">
      <c r="A131" s="349" t="s">
        <v>493</v>
      </c>
      <c r="B131" s="404">
        <v>9.0964662608273128E-2</v>
      </c>
      <c r="C131" s="404">
        <v>9.1135032622053413E-2</v>
      </c>
      <c r="D131" s="404">
        <v>7.8163170639641913E-2</v>
      </c>
      <c r="E131" s="404">
        <v>5.2628968689616612E-2</v>
      </c>
      <c r="F131" s="404">
        <v>4.4208979893394937E-2</v>
      </c>
      <c r="G131" s="363">
        <f>F131</f>
        <v>4.4208979893394937E-2</v>
      </c>
      <c r="H131" s="363">
        <f>G131</f>
        <v>4.4208979893394937E-2</v>
      </c>
      <c r="I131" s="363">
        <f t="shared" ref="I131:AH131" si="66">H131</f>
        <v>4.4208979893394937E-2</v>
      </c>
      <c r="J131" s="363">
        <f t="shared" si="66"/>
        <v>4.4208979893394937E-2</v>
      </c>
      <c r="K131" s="363">
        <f t="shared" si="66"/>
        <v>4.4208979893394937E-2</v>
      </c>
      <c r="L131" s="363">
        <f t="shared" si="66"/>
        <v>4.4208979893394937E-2</v>
      </c>
      <c r="M131" s="363">
        <f t="shared" si="66"/>
        <v>4.4208979893394937E-2</v>
      </c>
      <c r="N131" s="363">
        <f t="shared" si="66"/>
        <v>4.4208979893394937E-2</v>
      </c>
      <c r="O131" s="363">
        <f t="shared" si="66"/>
        <v>4.4208979893394937E-2</v>
      </c>
      <c r="P131" s="363">
        <f t="shared" si="66"/>
        <v>4.4208979893394937E-2</v>
      </c>
      <c r="Q131" s="363">
        <f t="shared" si="66"/>
        <v>4.4208979893394937E-2</v>
      </c>
      <c r="R131" s="363">
        <f t="shared" si="66"/>
        <v>4.4208979893394937E-2</v>
      </c>
      <c r="S131" s="363">
        <f t="shared" si="66"/>
        <v>4.4208979893394937E-2</v>
      </c>
      <c r="T131" s="363">
        <f t="shared" si="66"/>
        <v>4.4208979893394937E-2</v>
      </c>
      <c r="U131" s="363">
        <f t="shared" si="66"/>
        <v>4.4208979893394937E-2</v>
      </c>
      <c r="V131" s="363">
        <f t="shared" si="66"/>
        <v>4.4208979893394937E-2</v>
      </c>
      <c r="W131" s="363">
        <f t="shared" si="66"/>
        <v>4.4208979893394937E-2</v>
      </c>
      <c r="X131" s="363">
        <f t="shared" si="66"/>
        <v>4.4208979893394937E-2</v>
      </c>
      <c r="Y131" s="363">
        <f t="shared" si="66"/>
        <v>4.4208979893394937E-2</v>
      </c>
      <c r="Z131" s="363">
        <f t="shared" si="66"/>
        <v>4.4208979893394937E-2</v>
      </c>
      <c r="AA131" s="363">
        <f t="shared" si="66"/>
        <v>4.4208979893394937E-2</v>
      </c>
      <c r="AB131" s="363">
        <f t="shared" si="66"/>
        <v>4.4208979893394937E-2</v>
      </c>
      <c r="AC131" s="363">
        <f t="shared" si="66"/>
        <v>4.4208979893394937E-2</v>
      </c>
      <c r="AD131" s="363">
        <f t="shared" si="66"/>
        <v>4.4208979893394937E-2</v>
      </c>
      <c r="AE131" s="363">
        <f t="shared" si="66"/>
        <v>4.4208979893394937E-2</v>
      </c>
      <c r="AF131" s="363">
        <f t="shared" si="66"/>
        <v>4.4208979893394937E-2</v>
      </c>
      <c r="AG131" s="363">
        <f t="shared" si="66"/>
        <v>4.4208979893394937E-2</v>
      </c>
      <c r="AH131" s="363">
        <f t="shared" si="66"/>
        <v>4.4208979893394937E-2</v>
      </c>
    </row>
    <row r="132" spans="1:53" s="169" customFormat="1" ht="15" hidden="1" x14ac:dyDescent="0.2">
      <c r="A132" s="349" t="s">
        <v>494</v>
      </c>
      <c r="B132" s="370"/>
      <c r="C132" s="364">
        <f>(1+B132)*(1+C131)-1</f>
        <v>9.1135032622053469E-2</v>
      </c>
      <c r="D132" s="364">
        <f>(1+C132)*(1+D131)-1</f>
        <v>0.17642160636778237</v>
      </c>
      <c r="E132" s="364">
        <f>(1+D132)*(1+E131)-1</f>
        <v>0.23833546225510083</v>
      </c>
      <c r="F132" s="364">
        <f t="shared" ref="F132:AH132" si="67">(1+E132)*(1+F131)-1</f>
        <v>0.29308100980721452</v>
      </c>
      <c r="G132" s="364">
        <f>(1+F132)*(1+G131)-1</f>
        <v>0.35024680217031245</v>
      </c>
      <c r="H132" s="364">
        <f t="shared" si="67"/>
        <v>0.40993983589858063</v>
      </c>
      <c r="I132" s="364">
        <f t="shared" si="67"/>
        <v>0.47227183775471748</v>
      </c>
      <c r="J132" s="364">
        <f t="shared" si="67"/>
        <v>0.53735947382762728</v>
      </c>
      <c r="K132" s="364">
        <f t="shared" si="67"/>
        <v>0.605324567894993</v>
      </c>
      <c r="L132" s="364">
        <f t="shared" si="67"/>
        <v>0.67629432943943568</v>
      </c>
      <c r="M132" s="364">
        <f t="shared" si="67"/>
        <v>0.75040159174503551</v>
      </c>
      <c r="N132" s="364">
        <f t="shared" si="67"/>
        <v>0.82778506051985823</v>
      </c>
      <c r="O132" s="364">
        <f t="shared" si="67"/>
        <v>0.90858957350982816</v>
      </c>
      <c r="P132" s="364">
        <f t="shared" si="67"/>
        <v>0.99296637158986734</v>
      </c>
      <c r="Q132" s="364">
        <f t="shared" si="67"/>
        <v>1.0810733818396958</v>
      </c>
      <c r="R132" s="364">
        <f t="shared" si="67"/>
        <v>1.1730755131341262</v>
      </c>
      <c r="S132" s="364">
        <f t="shared" si="67"/>
        <v>1.2691449648011015</v>
      </c>
      <c r="T132" s="364">
        <f t="shared" si="67"/>
        <v>1.3694615489251918</v>
      </c>
      <c r="U132" s="364">
        <f t="shared" si="67"/>
        <v>1.4742130268997977</v>
      </c>
      <c r="V132" s="364">
        <f t="shared" si="67"/>
        <v>1.5835954608579867</v>
      </c>
      <c r="W132" s="364">
        <f t="shared" si="67"/>
        <v>1.6978135806397239</v>
      </c>
      <c r="X132" s="364">
        <f t="shared" si="67"/>
        <v>1.8170811669823532</v>
      </c>
      <c r="Y132" s="364">
        <f t="shared" si="67"/>
        <v>1.9416214516515375</v>
      </c>
      <c r="Z132" s="364">
        <f t="shared" si="67"/>
        <v>2.0716675352615797</v>
      </c>
      <c r="AA132" s="364">
        <f t="shared" si="67"/>
        <v>2.2074628235671527</v>
      </c>
      <c r="AB132" s="364">
        <f t="shared" si="67"/>
        <v>2.3492614830430445</v>
      </c>
      <c r="AC132" s="364">
        <f t="shared" si="67"/>
        <v>2.4973289166046162</v>
      </c>
      <c r="AD132" s="364">
        <f t="shared" si="67"/>
        <v>2.6519422603593781</v>
      </c>
      <c r="AE132" s="364">
        <f t="shared" si="67"/>
        <v>2.813390902319445</v>
      </c>
      <c r="AF132" s="364">
        <f t="shared" si="67"/>
        <v>2.9819770240457402</v>
      </c>
      <c r="AG132" s="364">
        <f t="shared" si="67"/>
        <v>3.1580161662377391</v>
      </c>
      <c r="AH132" s="364">
        <f t="shared" si="67"/>
        <v>3.3418378193273544</v>
      </c>
    </row>
    <row r="133" spans="1:53" s="169" customFormat="1" hidden="1" x14ac:dyDescent="0.2">
      <c r="A133" s="203"/>
      <c r="B133" s="365"/>
      <c r="C133" s="366"/>
      <c r="D133" s="366"/>
      <c r="E133" s="366"/>
      <c r="F133" s="366"/>
      <c r="G133" s="366"/>
      <c r="H133" s="366"/>
      <c r="I133" s="366"/>
      <c r="J133" s="366"/>
      <c r="K133" s="366"/>
      <c r="L133" s="366"/>
      <c r="M133" s="366"/>
      <c r="N133" s="366"/>
      <c r="O133" s="366"/>
      <c r="P133" s="366"/>
      <c r="Q133" s="366"/>
      <c r="R133" s="366"/>
      <c r="S133" s="366"/>
      <c r="T133" s="366"/>
      <c r="U133" s="366"/>
      <c r="V133" s="366"/>
      <c r="W133" s="366"/>
      <c r="X133" s="366"/>
      <c r="Y133" s="366"/>
      <c r="Z133" s="366"/>
      <c r="AA133" s="366"/>
      <c r="AB133" s="366"/>
      <c r="AC133" s="366"/>
      <c r="AD133" s="366"/>
      <c r="AE133" s="366"/>
      <c r="AF133" s="366"/>
      <c r="AG133" s="366"/>
    </row>
    <row r="134" spans="1:53" ht="12.75" hidden="1" x14ac:dyDescent="0.2">
      <c r="A134" s="198"/>
      <c r="B134" s="362">
        <v>2023</v>
      </c>
      <c r="C134" s="362">
        <f>B134+1</f>
        <v>2024</v>
      </c>
      <c r="D134" s="362">
        <f t="shared" ref="D134:S135" si="68">C134+1</f>
        <v>2025</v>
      </c>
      <c r="E134" s="362">
        <f t="shared" si="68"/>
        <v>2026</v>
      </c>
      <c r="F134" s="362">
        <f t="shared" si="68"/>
        <v>2027</v>
      </c>
      <c r="G134" s="362">
        <f t="shared" si="68"/>
        <v>2028</v>
      </c>
      <c r="H134" s="362">
        <f t="shared" si="68"/>
        <v>2029</v>
      </c>
      <c r="I134" s="362">
        <f t="shared" si="68"/>
        <v>2030</v>
      </c>
      <c r="J134" s="362">
        <f t="shared" si="68"/>
        <v>2031</v>
      </c>
      <c r="K134" s="362">
        <f t="shared" si="68"/>
        <v>2032</v>
      </c>
      <c r="L134" s="362">
        <f t="shared" si="68"/>
        <v>2033</v>
      </c>
      <c r="M134" s="362">
        <f t="shared" si="68"/>
        <v>2034</v>
      </c>
      <c r="N134" s="362">
        <f t="shared" si="68"/>
        <v>2035</v>
      </c>
      <c r="O134" s="362">
        <f t="shared" si="68"/>
        <v>2036</v>
      </c>
      <c r="P134" s="362">
        <f t="shared" si="68"/>
        <v>2037</v>
      </c>
      <c r="Q134" s="362">
        <f t="shared" si="68"/>
        <v>2038</v>
      </c>
      <c r="R134" s="362">
        <f t="shared" si="68"/>
        <v>2039</v>
      </c>
      <c r="S134" s="362">
        <f t="shared" si="68"/>
        <v>2040</v>
      </c>
      <c r="T134" s="362">
        <f t="shared" ref="T134:AH135" si="69">S134+1</f>
        <v>2041</v>
      </c>
      <c r="U134" s="362">
        <f t="shared" si="69"/>
        <v>2042</v>
      </c>
      <c r="V134" s="362">
        <f t="shared" si="69"/>
        <v>2043</v>
      </c>
      <c r="W134" s="362">
        <f t="shared" si="69"/>
        <v>2044</v>
      </c>
      <c r="X134" s="362">
        <f t="shared" si="69"/>
        <v>2045</v>
      </c>
      <c r="Y134" s="362">
        <f t="shared" si="69"/>
        <v>2046</v>
      </c>
      <c r="Z134" s="362">
        <f t="shared" si="69"/>
        <v>2047</v>
      </c>
      <c r="AA134" s="362">
        <f t="shared" si="69"/>
        <v>2048</v>
      </c>
      <c r="AB134" s="362">
        <f t="shared" si="69"/>
        <v>2049</v>
      </c>
      <c r="AC134" s="362">
        <f t="shared" si="69"/>
        <v>2050</v>
      </c>
      <c r="AD134" s="362">
        <f t="shared" si="69"/>
        <v>2051</v>
      </c>
      <c r="AE134" s="362">
        <f t="shared" si="69"/>
        <v>2052</v>
      </c>
      <c r="AF134" s="362">
        <f t="shared" si="69"/>
        <v>2053</v>
      </c>
      <c r="AG134" s="362">
        <f t="shared" si="69"/>
        <v>2054</v>
      </c>
      <c r="AH134" s="362">
        <f t="shared" si="69"/>
        <v>2055</v>
      </c>
      <c r="AI134" s="196"/>
      <c r="AJ134" s="196"/>
      <c r="AK134" s="196"/>
      <c r="AL134" s="196"/>
      <c r="AM134" s="196"/>
      <c r="AN134" s="196"/>
      <c r="AO134" s="196"/>
      <c r="AP134" s="196"/>
      <c r="AQ134" s="196"/>
      <c r="AR134" s="196"/>
      <c r="AS134" s="196"/>
      <c r="AT134" s="196"/>
      <c r="AU134" s="196"/>
      <c r="AV134" s="196"/>
      <c r="AW134" s="196"/>
      <c r="AX134" s="196"/>
      <c r="AY134" s="196"/>
      <c r="AZ134" s="196"/>
      <c r="BA134" s="196"/>
    </row>
    <row r="135" spans="1:53" hidden="1" x14ac:dyDescent="0.2">
      <c r="A135" s="198"/>
      <c r="B135" s="367">
        <v>0</v>
      </c>
      <c r="C135" s="367">
        <v>1</v>
      </c>
      <c r="D135" s="367">
        <f t="shared" si="68"/>
        <v>2</v>
      </c>
      <c r="E135" s="367">
        <f>D135+1</f>
        <v>3</v>
      </c>
      <c r="F135" s="367">
        <f t="shared" si="68"/>
        <v>4</v>
      </c>
      <c r="G135" s="367">
        <f t="shared" si="68"/>
        <v>5</v>
      </c>
      <c r="H135" s="367">
        <f t="shared" si="68"/>
        <v>6</v>
      </c>
      <c r="I135" s="367">
        <f t="shared" si="68"/>
        <v>7</v>
      </c>
      <c r="J135" s="367">
        <f t="shared" si="68"/>
        <v>8</v>
      </c>
      <c r="K135" s="367">
        <f t="shared" si="68"/>
        <v>9</v>
      </c>
      <c r="L135" s="367">
        <f t="shared" si="68"/>
        <v>10</v>
      </c>
      <c r="M135" s="367">
        <f t="shared" si="68"/>
        <v>11</v>
      </c>
      <c r="N135" s="367">
        <f t="shared" si="68"/>
        <v>12</v>
      </c>
      <c r="O135" s="367">
        <f t="shared" si="68"/>
        <v>13</v>
      </c>
      <c r="P135" s="367">
        <f t="shared" si="68"/>
        <v>14</v>
      </c>
      <c r="Q135" s="367">
        <f t="shared" si="68"/>
        <v>15</v>
      </c>
      <c r="R135" s="367">
        <f t="shared" si="68"/>
        <v>16</v>
      </c>
      <c r="S135" s="367">
        <f t="shared" si="68"/>
        <v>17</v>
      </c>
      <c r="T135" s="367">
        <f t="shared" si="69"/>
        <v>18</v>
      </c>
      <c r="U135" s="367">
        <f t="shared" si="69"/>
        <v>19</v>
      </c>
      <c r="V135" s="367">
        <f t="shared" si="69"/>
        <v>20</v>
      </c>
      <c r="W135" s="367">
        <f t="shared" si="69"/>
        <v>21</v>
      </c>
      <c r="X135" s="367">
        <f t="shared" si="69"/>
        <v>22</v>
      </c>
      <c r="Y135" s="367">
        <f t="shared" si="69"/>
        <v>23</v>
      </c>
      <c r="Z135" s="367">
        <f t="shared" si="69"/>
        <v>24</v>
      </c>
      <c r="AA135" s="367">
        <f t="shared" si="69"/>
        <v>25</v>
      </c>
      <c r="AB135" s="367">
        <f t="shared" si="69"/>
        <v>26</v>
      </c>
      <c r="AC135" s="367">
        <f t="shared" si="69"/>
        <v>27</v>
      </c>
      <c r="AD135" s="367">
        <f t="shared" si="69"/>
        <v>28</v>
      </c>
      <c r="AE135" s="367">
        <f t="shared" si="69"/>
        <v>29</v>
      </c>
      <c r="AF135" s="367">
        <f t="shared" si="69"/>
        <v>30</v>
      </c>
      <c r="AG135" s="367">
        <f t="shared" si="69"/>
        <v>31</v>
      </c>
      <c r="AH135" s="367">
        <f t="shared" si="69"/>
        <v>32</v>
      </c>
      <c r="AI135" s="196"/>
      <c r="AJ135" s="196"/>
      <c r="AK135" s="196"/>
      <c r="AL135" s="196"/>
      <c r="AM135" s="196"/>
      <c r="AN135" s="196"/>
      <c r="AO135" s="196"/>
      <c r="AP135" s="196"/>
      <c r="AQ135" s="196"/>
      <c r="AR135" s="196"/>
      <c r="AS135" s="196"/>
      <c r="AT135" s="196"/>
      <c r="AU135" s="196"/>
      <c r="AV135" s="196"/>
      <c r="AW135" s="196"/>
      <c r="AX135" s="196"/>
      <c r="AY135" s="196"/>
      <c r="AZ135" s="196"/>
      <c r="BA135" s="196"/>
    </row>
    <row r="136" spans="1:53" ht="15" hidden="1" x14ac:dyDescent="0.2">
      <c r="A136" s="198"/>
      <c r="B136" s="368">
        <v>0.5</v>
      </c>
      <c r="C136" s="368">
        <f>AVERAGE(B135:C135)</f>
        <v>0.5</v>
      </c>
      <c r="D136" s="368">
        <f>AVERAGE(C135:D135)</f>
        <v>1.5</v>
      </c>
      <c r="E136" s="368">
        <f>AVERAGE(D135:E135)</f>
        <v>2.5</v>
      </c>
      <c r="F136" s="368">
        <f t="shared" ref="F136:AH136" si="70">AVERAGE(E135:F135)</f>
        <v>3.5</v>
      </c>
      <c r="G136" s="368">
        <f t="shared" si="70"/>
        <v>4.5</v>
      </c>
      <c r="H136" s="368">
        <f t="shared" si="70"/>
        <v>5.5</v>
      </c>
      <c r="I136" s="368">
        <f t="shared" si="70"/>
        <v>6.5</v>
      </c>
      <c r="J136" s="368">
        <f t="shared" si="70"/>
        <v>7.5</v>
      </c>
      <c r="K136" s="368">
        <f t="shared" si="70"/>
        <v>8.5</v>
      </c>
      <c r="L136" s="368">
        <f t="shared" si="70"/>
        <v>9.5</v>
      </c>
      <c r="M136" s="368">
        <f t="shared" si="70"/>
        <v>10.5</v>
      </c>
      <c r="N136" s="368">
        <f t="shared" si="70"/>
        <v>11.5</v>
      </c>
      <c r="O136" s="368">
        <f t="shared" si="70"/>
        <v>12.5</v>
      </c>
      <c r="P136" s="368">
        <f t="shared" si="70"/>
        <v>13.5</v>
      </c>
      <c r="Q136" s="368">
        <f t="shared" si="70"/>
        <v>14.5</v>
      </c>
      <c r="R136" s="368">
        <f t="shared" si="70"/>
        <v>15.5</v>
      </c>
      <c r="S136" s="368">
        <f t="shared" si="70"/>
        <v>16.5</v>
      </c>
      <c r="T136" s="368">
        <f t="shared" si="70"/>
        <v>17.5</v>
      </c>
      <c r="U136" s="368">
        <f t="shared" si="70"/>
        <v>18.5</v>
      </c>
      <c r="V136" s="368">
        <f t="shared" si="70"/>
        <v>19.5</v>
      </c>
      <c r="W136" s="368">
        <f t="shared" si="70"/>
        <v>20.5</v>
      </c>
      <c r="X136" s="368">
        <f t="shared" si="70"/>
        <v>21.5</v>
      </c>
      <c r="Y136" s="368">
        <f t="shared" si="70"/>
        <v>22.5</v>
      </c>
      <c r="Z136" s="368">
        <f t="shared" si="70"/>
        <v>23.5</v>
      </c>
      <c r="AA136" s="368">
        <f t="shared" si="70"/>
        <v>24.5</v>
      </c>
      <c r="AB136" s="368">
        <f t="shared" si="70"/>
        <v>25.5</v>
      </c>
      <c r="AC136" s="368">
        <f t="shared" si="70"/>
        <v>26.5</v>
      </c>
      <c r="AD136" s="368">
        <f t="shared" si="70"/>
        <v>27.5</v>
      </c>
      <c r="AE136" s="368">
        <f t="shared" si="70"/>
        <v>28.5</v>
      </c>
      <c r="AF136" s="368">
        <f t="shared" si="70"/>
        <v>29.5</v>
      </c>
      <c r="AG136" s="368">
        <f t="shared" si="70"/>
        <v>30.5</v>
      </c>
      <c r="AH136" s="368">
        <f t="shared" si="70"/>
        <v>31.5</v>
      </c>
      <c r="AI136" s="196"/>
      <c r="AJ136" s="196"/>
      <c r="AK136" s="196"/>
      <c r="AL136" s="196"/>
      <c r="AM136" s="196"/>
      <c r="AN136" s="196"/>
      <c r="AO136" s="196"/>
      <c r="AP136" s="196"/>
      <c r="AQ136" s="196"/>
      <c r="AR136" s="196"/>
      <c r="AS136" s="196"/>
      <c r="AT136" s="196"/>
      <c r="AU136" s="196"/>
      <c r="AV136" s="196"/>
      <c r="AW136" s="196"/>
      <c r="AX136" s="196"/>
      <c r="AY136" s="196"/>
      <c r="AZ136" s="196"/>
      <c r="BA136" s="196"/>
    </row>
    <row r="137" spans="1:53" ht="12.75" hidden="1" x14ac:dyDescent="0.2">
      <c r="A137" s="198"/>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c r="AA137" s="196"/>
      <c r="AB137" s="196"/>
      <c r="AC137" s="196"/>
      <c r="AD137" s="196"/>
      <c r="AE137" s="196"/>
      <c r="AF137" s="196"/>
      <c r="AG137" s="196"/>
      <c r="AH137" s="196"/>
      <c r="AI137" s="196"/>
      <c r="AJ137" s="196"/>
      <c r="AK137" s="196"/>
      <c r="AL137" s="196"/>
      <c r="AM137" s="196"/>
      <c r="AN137" s="196"/>
      <c r="AO137" s="196"/>
      <c r="AP137" s="196"/>
      <c r="AQ137" s="196"/>
      <c r="AR137" s="196"/>
      <c r="AS137" s="196"/>
      <c r="AT137" s="196"/>
      <c r="AU137" s="196"/>
      <c r="AV137" s="196"/>
      <c r="AW137" s="196"/>
      <c r="AX137" s="196"/>
      <c r="AY137" s="196"/>
      <c r="AZ137" s="196"/>
      <c r="BA137" s="196"/>
    </row>
    <row r="138" spans="1:53" ht="12.75" hidden="1" x14ac:dyDescent="0.2">
      <c r="A138" s="198"/>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c r="AC138" s="196"/>
      <c r="AD138" s="196"/>
      <c r="AE138" s="196"/>
      <c r="AF138" s="196"/>
      <c r="AG138" s="196"/>
      <c r="AH138" s="196"/>
      <c r="AI138" s="196"/>
      <c r="AJ138" s="196"/>
      <c r="AK138" s="196"/>
      <c r="AL138" s="196"/>
      <c r="AM138" s="196"/>
      <c r="AN138" s="196"/>
      <c r="AO138" s="196"/>
      <c r="AP138" s="196"/>
      <c r="AQ138" s="196"/>
      <c r="AR138" s="196"/>
      <c r="AS138" s="196"/>
      <c r="AT138" s="196"/>
      <c r="AU138" s="196"/>
      <c r="AV138" s="196"/>
      <c r="AW138" s="196"/>
      <c r="AX138" s="196"/>
      <c r="AY138" s="196"/>
      <c r="AZ138" s="196"/>
      <c r="BA138" s="196"/>
    </row>
    <row r="139" spans="1:53" ht="12.75" hidden="1" x14ac:dyDescent="0.2">
      <c r="A139" s="198"/>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196"/>
      <c r="AB139" s="196"/>
      <c r="AC139" s="196"/>
      <c r="AD139" s="196"/>
      <c r="AE139" s="196"/>
      <c r="AF139" s="196"/>
      <c r="AG139" s="196"/>
      <c r="AH139" s="196"/>
      <c r="AI139" s="196"/>
      <c r="AJ139" s="196"/>
      <c r="AK139" s="196"/>
      <c r="AL139" s="196"/>
      <c r="AM139" s="196"/>
      <c r="AN139" s="196"/>
      <c r="AO139" s="196"/>
      <c r="AP139" s="196"/>
      <c r="AQ139" s="196"/>
      <c r="AR139" s="196"/>
      <c r="AS139" s="196"/>
      <c r="AT139" s="196"/>
      <c r="AU139" s="196"/>
      <c r="AV139" s="196"/>
      <c r="AW139" s="196"/>
      <c r="AX139" s="196"/>
      <c r="AY139" s="196"/>
      <c r="AZ139" s="196"/>
      <c r="BA139" s="196"/>
    </row>
    <row r="140" spans="1:53" ht="12.75" hidden="1" x14ac:dyDescent="0.2">
      <c r="A140" s="198"/>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c r="AC140" s="196"/>
      <c r="AD140" s="196"/>
      <c r="AE140" s="196"/>
      <c r="AF140" s="196"/>
      <c r="AG140" s="196"/>
      <c r="AH140" s="196"/>
      <c r="AI140" s="196"/>
      <c r="AJ140" s="196"/>
      <c r="AK140" s="196"/>
      <c r="AL140" s="196"/>
      <c r="AM140" s="196"/>
      <c r="AN140" s="196"/>
      <c r="AO140" s="196"/>
      <c r="AP140" s="196"/>
      <c r="AQ140" s="196"/>
      <c r="AR140" s="196"/>
      <c r="AS140" s="196"/>
      <c r="AT140" s="196"/>
      <c r="AU140" s="196"/>
      <c r="AV140" s="196"/>
      <c r="AW140" s="196"/>
      <c r="AX140" s="196"/>
      <c r="AY140" s="196"/>
      <c r="AZ140" s="196"/>
      <c r="BA140" s="196"/>
    </row>
    <row r="141" spans="1:53" ht="12.75" hidden="1" x14ac:dyDescent="0.2">
      <c r="A141" s="198"/>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c r="AA141" s="196"/>
      <c r="AB141" s="196"/>
      <c r="AC141" s="196"/>
      <c r="AD141" s="196"/>
      <c r="AE141" s="196"/>
      <c r="AF141" s="196"/>
      <c r="AG141" s="196"/>
      <c r="AH141" s="196"/>
      <c r="AI141" s="196"/>
      <c r="AJ141" s="196"/>
      <c r="AK141" s="196"/>
      <c r="AL141" s="196"/>
      <c r="AM141" s="196"/>
      <c r="AN141" s="196"/>
      <c r="AO141" s="196"/>
      <c r="AP141" s="196"/>
      <c r="AQ141" s="196"/>
      <c r="AR141" s="196"/>
      <c r="AS141" s="196"/>
      <c r="AT141" s="196"/>
      <c r="AU141" s="196"/>
      <c r="AV141" s="196"/>
      <c r="AW141" s="196"/>
      <c r="AX141" s="196"/>
      <c r="AY141" s="196"/>
      <c r="AZ141" s="196"/>
      <c r="BA141" s="196"/>
    </row>
    <row r="142" spans="1:53" ht="12.75" hidden="1" x14ac:dyDescent="0.2">
      <c r="A142" s="198"/>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c r="AC142" s="196"/>
      <c r="AD142" s="196"/>
      <c r="AE142" s="196"/>
      <c r="AF142" s="196"/>
      <c r="AG142" s="196"/>
      <c r="AH142" s="196"/>
      <c r="AI142" s="196"/>
      <c r="AJ142" s="196"/>
      <c r="AK142" s="196"/>
      <c r="AL142" s="196"/>
      <c r="AM142" s="196"/>
      <c r="AN142" s="196"/>
      <c r="AO142" s="196"/>
      <c r="AP142" s="196"/>
      <c r="AQ142" s="196"/>
      <c r="AR142" s="196"/>
      <c r="AS142" s="196"/>
      <c r="AT142" s="196"/>
      <c r="AU142" s="196"/>
      <c r="AV142" s="196"/>
      <c r="AW142" s="196"/>
      <c r="AX142" s="196"/>
      <c r="AY142" s="196"/>
      <c r="AZ142" s="196"/>
      <c r="BA142" s="196"/>
    </row>
    <row r="143" spans="1:53" ht="12.75" x14ac:dyDescent="0.2">
      <c r="A143" s="198"/>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c r="AA143" s="196"/>
      <c r="AB143" s="196"/>
      <c r="AC143" s="196"/>
      <c r="AD143" s="196"/>
      <c r="AE143" s="196"/>
      <c r="AF143" s="196"/>
      <c r="AG143" s="196"/>
      <c r="AH143" s="196"/>
      <c r="AI143" s="196"/>
      <c r="AJ143" s="196"/>
      <c r="AK143" s="196"/>
      <c r="AL143" s="196"/>
      <c r="AM143" s="196"/>
      <c r="AN143" s="196"/>
      <c r="AO143" s="196"/>
      <c r="AP143" s="196"/>
      <c r="AQ143" s="196"/>
      <c r="AR143" s="196"/>
      <c r="AS143" s="196"/>
      <c r="AT143" s="196"/>
      <c r="AU143" s="196"/>
      <c r="AV143" s="196"/>
      <c r="AW143" s="196"/>
      <c r="AX143" s="196"/>
      <c r="AY143" s="196"/>
      <c r="AZ143" s="196"/>
      <c r="BA143" s="196"/>
    </row>
    <row r="144" spans="1:53" ht="12.75" x14ac:dyDescent="0.2">
      <c r="A144" s="198"/>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c r="AC144" s="196"/>
      <c r="AD144" s="196"/>
      <c r="AE144" s="196"/>
      <c r="AF144" s="196"/>
      <c r="AG144" s="196"/>
      <c r="AH144" s="196"/>
      <c r="AI144" s="196"/>
      <c r="AJ144" s="196"/>
      <c r="AK144" s="196"/>
      <c r="AL144" s="196"/>
      <c r="AM144" s="196"/>
      <c r="AN144" s="196"/>
      <c r="AO144" s="196"/>
      <c r="AP144" s="196"/>
      <c r="AQ144" s="196"/>
      <c r="AR144" s="196"/>
      <c r="AS144" s="196"/>
      <c r="AT144" s="196"/>
      <c r="AU144" s="196"/>
      <c r="AV144" s="196"/>
      <c r="AW144" s="196"/>
      <c r="AX144" s="196"/>
      <c r="AY144" s="196"/>
      <c r="AZ144" s="196"/>
      <c r="BA144" s="196"/>
    </row>
    <row r="145" spans="1:53" ht="12.75" x14ac:dyDescent="0.2">
      <c r="A145" s="198"/>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196"/>
      <c r="AB145" s="196"/>
      <c r="AC145" s="196"/>
      <c r="AD145" s="196"/>
      <c r="AE145" s="196"/>
      <c r="AF145" s="196"/>
      <c r="AG145" s="196"/>
      <c r="AH145" s="196"/>
      <c r="AI145" s="196"/>
      <c r="AJ145" s="196"/>
      <c r="AK145" s="196"/>
      <c r="AL145" s="196"/>
      <c r="AM145" s="196"/>
      <c r="AN145" s="196"/>
      <c r="AO145" s="196"/>
      <c r="AP145" s="196"/>
      <c r="AQ145" s="196"/>
      <c r="AR145" s="196"/>
      <c r="AS145" s="196"/>
      <c r="AT145" s="196"/>
      <c r="AU145" s="196"/>
      <c r="AV145" s="196"/>
      <c r="AW145" s="196"/>
      <c r="AX145" s="196"/>
      <c r="AY145" s="196"/>
      <c r="AZ145" s="196"/>
      <c r="BA145" s="196"/>
    </row>
    <row r="146" spans="1:53" ht="12.75" x14ac:dyDescent="0.2">
      <c r="A146" s="198"/>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c r="AC146" s="196"/>
      <c r="AD146" s="196"/>
      <c r="AE146" s="196"/>
      <c r="AF146" s="196"/>
      <c r="AG146" s="196"/>
      <c r="AH146" s="196"/>
      <c r="AI146" s="196"/>
      <c r="AJ146" s="196"/>
      <c r="AK146" s="196"/>
      <c r="AL146" s="196"/>
      <c r="AM146" s="196"/>
      <c r="AN146" s="196"/>
      <c r="AO146" s="196"/>
      <c r="AP146" s="196"/>
      <c r="AQ146" s="196"/>
      <c r="AR146" s="196"/>
      <c r="AS146" s="196"/>
      <c r="AT146" s="196"/>
      <c r="AU146" s="196"/>
      <c r="AV146" s="196"/>
      <c r="AW146" s="196"/>
      <c r="AX146" s="196"/>
      <c r="AY146" s="196"/>
      <c r="AZ146" s="196"/>
      <c r="BA146" s="196"/>
    </row>
    <row r="147" spans="1:53" ht="12.75" x14ac:dyDescent="0.2">
      <c r="A147" s="198"/>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c r="AA147" s="196"/>
      <c r="AB147" s="196"/>
      <c r="AC147" s="196"/>
      <c r="AD147" s="196"/>
      <c r="AE147" s="196"/>
      <c r="AF147" s="196"/>
      <c r="AG147" s="196"/>
      <c r="AH147" s="196"/>
      <c r="AI147" s="196"/>
      <c r="AJ147" s="196"/>
      <c r="AK147" s="196"/>
      <c r="AL147" s="196"/>
      <c r="AM147" s="196"/>
      <c r="AN147" s="196"/>
      <c r="AO147" s="196"/>
      <c r="AP147" s="196"/>
      <c r="AQ147" s="196"/>
      <c r="AR147" s="196"/>
      <c r="AS147" s="196"/>
      <c r="AT147" s="196"/>
      <c r="AU147" s="196"/>
      <c r="AV147" s="196"/>
      <c r="AW147" s="196"/>
      <c r="AX147" s="196"/>
      <c r="AY147" s="196"/>
      <c r="AZ147" s="196"/>
      <c r="BA147" s="196"/>
    </row>
    <row r="148" spans="1:53" ht="12.75" x14ac:dyDescent="0.2">
      <c r="A148" s="198"/>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c r="AC148" s="196"/>
      <c r="AD148" s="196"/>
      <c r="AE148" s="196"/>
      <c r="AF148" s="196"/>
      <c r="AG148" s="196"/>
      <c r="AH148" s="196"/>
      <c r="AI148" s="196"/>
      <c r="AJ148" s="196"/>
      <c r="AK148" s="196"/>
      <c r="AL148" s="196"/>
      <c r="AM148" s="196"/>
      <c r="AN148" s="196"/>
      <c r="AO148" s="196"/>
      <c r="AP148" s="196"/>
      <c r="AQ148" s="196"/>
      <c r="AR148" s="196"/>
      <c r="AS148" s="196"/>
      <c r="AT148" s="196"/>
      <c r="AU148" s="196"/>
      <c r="AV148" s="196"/>
      <c r="AW148" s="196"/>
      <c r="AX148" s="196"/>
      <c r="AY148" s="196"/>
      <c r="AZ148" s="196"/>
      <c r="BA148" s="196"/>
    </row>
    <row r="149" spans="1:53" ht="12.75" x14ac:dyDescent="0.2">
      <c r="A149" s="198"/>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Y149" s="196"/>
      <c r="Z149" s="196"/>
      <c r="AA149" s="196"/>
      <c r="AB149" s="196"/>
      <c r="AC149" s="196"/>
      <c r="AD149" s="196"/>
      <c r="AE149" s="196"/>
      <c r="AF149" s="196"/>
      <c r="AG149" s="196"/>
      <c r="AH149" s="196"/>
      <c r="AI149" s="196"/>
      <c r="AJ149" s="196"/>
      <c r="AK149" s="196"/>
      <c r="AL149" s="196"/>
      <c r="AM149" s="196"/>
      <c r="AN149" s="196"/>
      <c r="AO149" s="196"/>
      <c r="AP149" s="196"/>
      <c r="AQ149" s="196"/>
      <c r="AR149" s="196"/>
      <c r="AS149" s="196"/>
      <c r="AT149" s="196"/>
      <c r="AU149" s="196"/>
      <c r="AV149" s="196"/>
      <c r="AW149" s="196"/>
      <c r="AX149" s="196"/>
      <c r="AY149" s="196"/>
      <c r="AZ149" s="196"/>
      <c r="BA149" s="196"/>
    </row>
    <row r="150" spans="1:53" ht="12.75" x14ac:dyDescent="0.2">
      <c r="A150" s="198"/>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c r="AA150" s="196"/>
      <c r="AB150" s="196"/>
      <c r="AC150" s="196"/>
      <c r="AD150" s="196"/>
      <c r="AE150" s="196"/>
      <c r="AF150" s="196"/>
      <c r="AG150" s="196"/>
      <c r="AH150" s="196"/>
      <c r="AI150" s="196"/>
      <c r="AJ150" s="196"/>
      <c r="AK150" s="196"/>
      <c r="AL150" s="196"/>
      <c r="AM150" s="196"/>
      <c r="AN150" s="196"/>
      <c r="AO150" s="196"/>
      <c r="AP150" s="196"/>
      <c r="AQ150" s="196"/>
      <c r="AR150" s="196"/>
      <c r="AS150" s="196"/>
      <c r="AT150" s="196"/>
      <c r="AU150" s="196"/>
      <c r="AV150" s="196"/>
      <c r="AW150" s="196"/>
      <c r="AX150" s="196"/>
      <c r="AY150" s="196"/>
      <c r="AZ150" s="196"/>
      <c r="BA150" s="196"/>
    </row>
    <row r="151" spans="1:53" ht="12.75" x14ac:dyDescent="0.2">
      <c r="A151" s="197"/>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c r="AC151" s="195"/>
      <c r="AD151" s="195"/>
      <c r="AE151" s="195"/>
      <c r="AF151" s="195"/>
      <c r="AG151" s="195"/>
      <c r="AH151" s="195"/>
      <c r="AI151" s="195"/>
      <c r="AJ151" s="195"/>
      <c r="AK151" s="195"/>
      <c r="AL151" s="195"/>
      <c r="AM151" s="195"/>
      <c r="AN151" s="195"/>
      <c r="AO151" s="195"/>
      <c r="AP151" s="195"/>
      <c r="AQ151" s="195"/>
      <c r="AR151" s="195"/>
      <c r="AS151" s="195"/>
      <c r="AT151" s="195"/>
      <c r="AU151" s="195"/>
      <c r="AV151" s="195"/>
      <c r="AW151" s="195"/>
      <c r="AX151" s="195"/>
      <c r="AY151" s="195"/>
      <c r="AZ151" s="195"/>
      <c r="BA151" s="195"/>
    </row>
    <row r="152" spans="1:53" ht="12.75" x14ac:dyDescent="0.2">
      <c r="A152" s="197"/>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195"/>
      <c r="AK152" s="195"/>
      <c r="AL152" s="195"/>
      <c r="AM152" s="195"/>
      <c r="AN152" s="195"/>
      <c r="AO152" s="195"/>
      <c r="AP152" s="195"/>
      <c r="AQ152" s="195"/>
      <c r="AR152" s="195"/>
      <c r="AS152" s="195"/>
      <c r="AT152" s="195"/>
      <c r="AU152" s="195"/>
      <c r="AV152" s="195"/>
      <c r="AW152" s="195"/>
      <c r="AX152" s="195"/>
      <c r="AY152" s="195"/>
      <c r="AZ152" s="195"/>
      <c r="BA152" s="195"/>
    </row>
    <row r="153" spans="1:53" ht="12.75" x14ac:dyDescent="0.2">
      <c r="A153" s="197"/>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c r="AC153" s="195"/>
      <c r="AD153" s="195"/>
      <c r="AE153" s="195"/>
      <c r="AF153" s="195"/>
      <c r="AG153" s="195"/>
      <c r="AH153" s="195"/>
      <c r="AI153" s="195"/>
      <c r="AJ153" s="195"/>
      <c r="AK153" s="195"/>
      <c r="AL153" s="195"/>
      <c r="AM153" s="195"/>
      <c r="AN153" s="195"/>
      <c r="AO153" s="195"/>
      <c r="AP153" s="195"/>
      <c r="AQ153" s="195"/>
      <c r="AR153" s="195"/>
      <c r="AS153" s="195"/>
      <c r="AT153" s="195"/>
      <c r="AU153" s="195"/>
      <c r="AV153" s="195"/>
      <c r="AW153" s="195"/>
      <c r="AX153" s="195"/>
      <c r="AY153" s="195"/>
      <c r="AZ153" s="195"/>
      <c r="BA153" s="195"/>
    </row>
    <row r="154" spans="1:53" ht="12.75" x14ac:dyDescent="0.2">
      <c r="A154" s="197"/>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5"/>
      <c r="AQ154" s="195"/>
      <c r="AR154" s="195"/>
      <c r="AS154" s="195"/>
      <c r="AT154" s="195"/>
      <c r="AU154" s="195"/>
      <c r="AV154" s="195"/>
      <c r="AW154" s="195"/>
      <c r="AX154" s="195"/>
      <c r="AY154" s="195"/>
      <c r="AZ154" s="195"/>
      <c r="BA154" s="195"/>
    </row>
    <row r="155" spans="1:53" ht="12.75" x14ac:dyDescent="0.2">
      <c r="A155" s="197"/>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c r="AC155" s="195"/>
      <c r="AD155" s="195"/>
      <c r="AE155" s="195"/>
      <c r="AF155" s="195"/>
      <c r="AG155" s="195"/>
      <c r="AH155" s="195"/>
      <c r="AI155" s="195"/>
      <c r="AJ155" s="195"/>
      <c r="AK155" s="195"/>
      <c r="AL155" s="195"/>
      <c r="AM155" s="195"/>
      <c r="AN155" s="195"/>
      <c r="AO155" s="195"/>
      <c r="AP155" s="195"/>
      <c r="AQ155" s="195"/>
      <c r="AR155" s="195"/>
      <c r="AS155" s="195"/>
      <c r="AT155" s="195"/>
      <c r="AU155" s="195"/>
      <c r="AV155" s="195"/>
      <c r="AW155" s="195"/>
      <c r="AX155" s="195"/>
      <c r="AY155" s="195"/>
      <c r="AZ155" s="195"/>
      <c r="BA155" s="195"/>
    </row>
    <row r="156" spans="1:53" ht="12.75" x14ac:dyDescent="0.2">
      <c r="A156" s="197"/>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5"/>
      <c r="AR156" s="195"/>
      <c r="AS156" s="195"/>
      <c r="AT156" s="195"/>
      <c r="AU156" s="195"/>
      <c r="AV156" s="195"/>
      <c r="AW156" s="195"/>
      <c r="AX156" s="195"/>
      <c r="AY156" s="195"/>
      <c r="AZ156" s="195"/>
      <c r="BA156" s="195"/>
    </row>
    <row r="157" spans="1:53" ht="12.75" x14ac:dyDescent="0.2">
      <c r="A157" s="197"/>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5"/>
      <c r="AR157" s="195"/>
      <c r="AS157" s="195"/>
      <c r="AT157" s="195"/>
      <c r="AU157" s="195"/>
      <c r="AV157" s="195"/>
      <c r="AW157" s="195"/>
      <c r="AX157" s="195"/>
      <c r="AY157" s="195"/>
      <c r="AZ157" s="195"/>
      <c r="BA157" s="195"/>
    </row>
    <row r="158" spans="1:53" ht="12.75" x14ac:dyDescent="0.2">
      <c r="A158" s="197"/>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5"/>
      <c r="AR158" s="195"/>
      <c r="AS158" s="195"/>
      <c r="AT158" s="195"/>
      <c r="AU158" s="195"/>
      <c r="AV158" s="195"/>
      <c r="AW158" s="195"/>
      <c r="AX158" s="195"/>
      <c r="AY158" s="195"/>
      <c r="AZ158" s="195"/>
      <c r="BA158" s="195"/>
    </row>
    <row r="159" spans="1:53" ht="12.75" x14ac:dyDescent="0.2">
      <c r="A159" s="197"/>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5"/>
      <c r="AR159" s="195"/>
      <c r="AS159" s="195"/>
      <c r="AT159" s="195"/>
      <c r="AU159" s="195"/>
      <c r="AV159" s="195"/>
      <c r="AW159" s="195"/>
      <c r="AX159" s="195"/>
      <c r="AY159" s="195"/>
      <c r="AZ159" s="195"/>
      <c r="BA159" s="195"/>
    </row>
    <row r="160" spans="1:53" ht="12.75" x14ac:dyDescent="0.2">
      <c r="A160" s="197"/>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5"/>
      <c r="AR160" s="195"/>
      <c r="AS160" s="195"/>
      <c r="AT160" s="195"/>
      <c r="AU160" s="195"/>
      <c r="AV160" s="195"/>
      <c r="AW160" s="195"/>
      <c r="AX160" s="195"/>
      <c r="AY160" s="195"/>
      <c r="AZ160" s="195"/>
      <c r="BA160" s="195"/>
    </row>
    <row r="161" spans="1:53" ht="12.75" x14ac:dyDescent="0.2">
      <c r="A161" s="197"/>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5"/>
      <c r="AR161" s="195"/>
      <c r="AS161" s="195"/>
      <c r="AT161" s="195"/>
      <c r="AU161" s="195"/>
      <c r="AV161" s="195"/>
      <c r="AW161" s="195"/>
      <c r="AX161" s="195"/>
      <c r="AY161" s="195"/>
      <c r="AZ161" s="195"/>
      <c r="BA161" s="195"/>
    </row>
    <row r="162" spans="1:53" ht="12.75" x14ac:dyDescent="0.2">
      <c r="A162" s="197"/>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5"/>
      <c r="AR162" s="195"/>
      <c r="AS162" s="195"/>
      <c r="AT162" s="195"/>
      <c r="AU162" s="195"/>
      <c r="AV162" s="195"/>
      <c r="AW162" s="195"/>
      <c r="AX162" s="195"/>
      <c r="AY162" s="195"/>
      <c r="AZ162" s="195"/>
      <c r="BA162" s="195"/>
    </row>
    <row r="163" spans="1:53" ht="12.75" x14ac:dyDescent="0.2">
      <c r="A163" s="197"/>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5"/>
      <c r="AR163" s="195"/>
      <c r="AS163" s="195"/>
      <c r="AT163" s="195"/>
      <c r="AU163" s="195"/>
      <c r="AV163" s="195"/>
      <c r="AW163" s="195"/>
      <c r="AX163" s="195"/>
      <c r="AY163" s="195"/>
      <c r="AZ163" s="195"/>
      <c r="BA163" s="195"/>
    </row>
    <row r="164" spans="1:53" ht="12.75" x14ac:dyDescent="0.2">
      <c r="A164" s="197"/>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5"/>
      <c r="AR164" s="195"/>
      <c r="AS164" s="195"/>
      <c r="AT164" s="195"/>
      <c r="AU164" s="195"/>
      <c r="AV164" s="195"/>
      <c r="AW164" s="195"/>
      <c r="AX164" s="195"/>
      <c r="AY164" s="195"/>
      <c r="AZ164" s="195"/>
      <c r="BA164" s="195"/>
    </row>
    <row r="165" spans="1:53" ht="12.75" x14ac:dyDescent="0.2">
      <c r="A165" s="197"/>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5"/>
      <c r="AR165" s="195"/>
      <c r="AS165" s="195"/>
      <c r="AT165" s="195"/>
      <c r="AU165" s="195"/>
      <c r="AV165" s="195"/>
      <c r="AW165" s="195"/>
      <c r="AX165" s="195"/>
      <c r="AY165" s="195"/>
      <c r="AZ165" s="195"/>
      <c r="BA165" s="195"/>
    </row>
    <row r="166" spans="1:53" ht="12.75" x14ac:dyDescent="0.2">
      <c r="A166" s="197"/>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5"/>
      <c r="AR166" s="195"/>
      <c r="AS166" s="195"/>
      <c r="AT166" s="195"/>
      <c r="AU166" s="195"/>
      <c r="AV166" s="195"/>
      <c r="AW166" s="195"/>
      <c r="AX166" s="195"/>
      <c r="AY166" s="195"/>
      <c r="AZ166" s="195"/>
      <c r="BA166" s="195"/>
    </row>
    <row r="167" spans="1:53" ht="12.75" x14ac:dyDescent="0.2">
      <c r="A167" s="197"/>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5"/>
      <c r="AR167" s="195"/>
      <c r="AS167" s="195"/>
      <c r="AT167" s="195"/>
      <c r="AU167" s="195"/>
      <c r="AV167" s="195"/>
      <c r="AW167" s="195"/>
      <c r="AX167" s="195"/>
      <c r="AY167" s="195"/>
      <c r="AZ167" s="195"/>
      <c r="BA167" s="195"/>
    </row>
    <row r="168" spans="1:53" ht="12.75" x14ac:dyDescent="0.2">
      <c r="A168" s="197"/>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5"/>
      <c r="AR168" s="195"/>
      <c r="AS168" s="195"/>
      <c r="AT168" s="195"/>
      <c r="AU168" s="195"/>
      <c r="AV168" s="195"/>
      <c r="AW168" s="195"/>
      <c r="AX168" s="195"/>
      <c r="AY168" s="195"/>
      <c r="AZ168" s="195"/>
      <c r="BA168" s="195"/>
    </row>
    <row r="169" spans="1:53" ht="12.75" x14ac:dyDescent="0.2">
      <c r="A169" s="197"/>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5"/>
      <c r="AR169" s="195"/>
      <c r="AS169" s="195"/>
      <c r="AT169" s="195"/>
      <c r="AU169" s="195"/>
      <c r="AV169" s="195"/>
      <c r="AW169" s="195"/>
      <c r="AX169" s="195"/>
      <c r="AY169" s="195"/>
      <c r="AZ169" s="195"/>
      <c r="BA169" s="195"/>
    </row>
    <row r="170" spans="1:53" ht="12.75" x14ac:dyDescent="0.2">
      <c r="A170" s="197"/>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5"/>
      <c r="AR170" s="195"/>
      <c r="AS170" s="195"/>
      <c r="AT170" s="195"/>
      <c r="AU170" s="195"/>
      <c r="AV170" s="195"/>
      <c r="AW170" s="195"/>
      <c r="AX170" s="195"/>
      <c r="AY170" s="195"/>
      <c r="AZ170" s="195"/>
      <c r="BA170" s="195"/>
    </row>
    <row r="171" spans="1:53" ht="12.75" x14ac:dyDescent="0.2">
      <c r="A171" s="197"/>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5"/>
      <c r="AR171" s="195"/>
      <c r="AS171" s="195"/>
      <c r="AT171" s="195"/>
      <c r="AU171" s="195"/>
      <c r="AV171" s="195"/>
      <c r="AW171" s="195"/>
      <c r="AX171" s="195"/>
      <c r="AY171" s="195"/>
      <c r="AZ171" s="195"/>
      <c r="BA171" s="195"/>
    </row>
    <row r="172" spans="1:53" ht="12.75" x14ac:dyDescent="0.2">
      <c r="A172" s="197"/>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5"/>
      <c r="AR172" s="195"/>
      <c r="AS172" s="195"/>
      <c r="AT172" s="195"/>
      <c r="AU172" s="195"/>
      <c r="AV172" s="195"/>
      <c r="AW172" s="195"/>
      <c r="AX172" s="195"/>
      <c r="AY172" s="195"/>
      <c r="AZ172" s="195"/>
      <c r="BA172" s="195"/>
    </row>
    <row r="173" spans="1:53" ht="12.75" x14ac:dyDescent="0.2">
      <c r="A173" s="197"/>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5"/>
      <c r="AR173" s="195"/>
      <c r="AS173" s="195"/>
      <c r="AT173" s="195"/>
      <c r="AU173" s="195"/>
      <c r="AV173" s="195"/>
      <c r="AW173" s="195"/>
      <c r="AX173" s="195"/>
      <c r="AY173" s="195"/>
      <c r="AZ173" s="195"/>
      <c r="BA173" s="195"/>
    </row>
    <row r="174" spans="1:53" ht="12.75" x14ac:dyDescent="0.2">
      <c r="A174" s="197"/>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5"/>
      <c r="AR174" s="195"/>
      <c r="AS174" s="195"/>
      <c r="AT174" s="195"/>
      <c r="AU174" s="195"/>
      <c r="AV174" s="195"/>
      <c r="AW174" s="195"/>
      <c r="AX174" s="195"/>
      <c r="AY174" s="195"/>
      <c r="AZ174" s="195"/>
      <c r="BA174" s="195"/>
    </row>
    <row r="175" spans="1:53" ht="12.75" x14ac:dyDescent="0.2">
      <c r="A175" s="197"/>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5"/>
      <c r="AR175" s="195"/>
      <c r="AS175" s="195"/>
      <c r="AT175" s="195"/>
      <c r="AU175" s="195"/>
      <c r="AV175" s="195"/>
      <c r="AW175" s="195"/>
      <c r="AX175" s="195"/>
      <c r="AY175" s="195"/>
      <c r="AZ175" s="195"/>
      <c r="BA175" s="195"/>
    </row>
    <row r="176" spans="1:53" ht="12.75" x14ac:dyDescent="0.2">
      <c r="A176" s="197"/>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5"/>
      <c r="AR176" s="195"/>
      <c r="AS176" s="195"/>
      <c r="AT176" s="195"/>
      <c r="AU176" s="195"/>
      <c r="AV176" s="195"/>
      <c r="AW176" s="195"/>
      <c r="AX176" s="195"/>
      <c r="AY176" s="195"/>
      <c r="AZ176" s="195"/>
      <c r="BA176" s="195"/>
    </row>
    <row r="177" spans="1:53" ht="12.75" x14ac:dyDescent="0.2">
      <c r="A177" s="197"/>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5"/>
      <c r="AR177" s="195"/>
      <c r="AS177" s="195"/>
      <c r="AT177" s="195"/>
      <c r="AU177" s="195"/>
      <c r="AV177" s="195"/>
      <c r="AW177" s="195"/>
      <c r="AX177" s="195"/>
      <c r="AY177" s="195"/>
      <c r="AZ177" s="195"/>
      <c r="BA177" s="195"/>
    </row>
    <row r="178" spans="1:53" ht="12.75" x14ac:dyDescent="0.2">
      <c r="A178" s="197"/>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5"/>
      <c r="AR178" s="195"/>
      <c r="AS178" s="195"/>
      <c r="AT178" s="195"/>
      <c r="AU178" s="195"/>
      <c r="AV178" s="195"/>
      <c r="AW178" s="195"/>
      <c r="AX178" s="195"/>
      <c r="AY178" s="195"/>
      <c r="AZ178" s="195"/>
      <c r="BA178" s="195"/>
    </row>
    <row r="179" spans="1:53" ht="12.75" x14ac:dyDescent="0.2">
      <c r="A179" s="197"/>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5"/>
      <c r="AR179" s="195"/>
      <c r="AS179" s="195"/>
      <c r="AT179" s="195"/>
      <c r="AU179" s="195"/>
      <c r="AV179" s="195"/>
      <c r="AW179" s="195"/>
      <c r="AX179" s="195"/>
      <c r="AY179" s="195"/>
      <c r="AZ179" s="195"/>
      <c r="BA179" s="195"/>
    </row>
    <row r="180" spans="1:53" ht="12.75" x14ac:dyDescent="0.2">
      <c r="A180" s="197"/>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5"/>
      <c r="AR180" s="195"/>
      <c r="AS180" s="195"/>
      <c r="AT180" s="195"/>
      <c r="AU180" s="195"/>
      <c r="AV180" s="195"/>
      <c r="AW180" s="195"/>
      <c r="AX180" s="195"/>
      <c r="AY180" s="195"/>
      <c r="AZ180" s="195"/>
      <c r="BA180" s="195"/>
    </row>
    <row r="181" spans="1:53" ht="12.75" x14ac:dyDescent="0.2">
      <c r="A181" s="197"/>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5"/>
      <c r="AR181" s="195"/>
      <c r="AS181" s="195"/>
      <c r="AT181" s="195"/>
      <c r="AU181" s="195"/>
      <c r="AV181" s="195"/>
      <c r="AW181" s="195"/>
      <c r="AX181" s="195"/>
      <c r="AY181" s="195"/>
      <c r="AZ181" s="195"/>
      <c r="BA181" s="195"/>
    </row>
    <row r="182" spans="1:53" ht="12.75" x14ac:dyDescent="0.2">
      <c r="A182" s="197"/>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5"/>
      <c r="AR182" s="195"/>
      <c r="AS182" s="195"/>
      <c r="AT182" s="195"/>
      <c r="AU182" s="195"/>
      <c r="AV182" s="195"/>
      <c r="AW182" s="195"/>
      <c r="AX182" s="195"/>
      <c r="AY182" s="195"/>
      <c r="AZ182" s="195"/>
      <c r="BA182" s="195"/>
    </row>
    <row r="183" spans="1:53" ht="12.75" x14ac:dyDescent="0.2">
      <c r="A183" s="197"/>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5"/>
      <c r="AR183" s="195"/>
      <c r="AS183" s="195"/>
      <c r="AT183" s="195"/>
      <c r="AU183" s="195"/>
      <c r="AV183" s="195"/>
      <c r="AW183" s="195"/>
      <c r="AX183" s="195"/>
      <c r="AY183" s="195"/>
      <c r="AZ183" s="195"/>
      <c r="BA183" s="195"/>
    </row>
    <row r="184" spans="1:53" ht="12.75" x14ac:dyDescent="0.2">
      <c r="A184" s="197"/>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5"/>
      <c r="AR184" s="195"/>
      <c r="AS184" s="195"/>
      <c r="AT184" s="195"/>
      <c r="AU184" s="195"/>
      <c r="AV184" s="195"/>
      <c r="AW184" s="195"/>
      <c r="AX184" s="195"/>
      <c r="AY184" s="195"/>
      <c r="AZ184" s="195"/>
      <c r="BA184" s="195"/>
    </row>
    <row r="185" spans="1:53" ht="12.75" x14ac:dyDescent="0.2">
      <c r="A185" s="197"/>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5"/>
      <c r="AR185" s="195"/>
      <c r="AS185" s="195"/>
      <c r="AT185" s="195"/>
      <c r="AU185" s="195"/>
      <c r="AV185" s="195"/>
      <c r="AW185" s="195"/>
      <c r="AX185" s="195"/>
      <c r="AY185" s="195"/>
      <c r="AZ185" s="195"/>
      <c r="BA185" s="195"/>
    </row>
    <row r="186" spans="1:53" ht="12.75" x14ac:dyDescent="0.2">
      <c r="A186" s="197"/>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5"/>
      <c r="AR186" s="195"/>
      <c r="AS186" s="195"/>
      <c r="AT186" s="195"/>
      <c r="AU186" s="195"/>
      <c r="AV186" s="195"/>
      <c r="AW186" s="195"/>
      <c r="AX186" s="195"/>
      <c r="AY186" s="195"/>
      <c r="AZ186" s="195"/>
      <c r="BA186" s="195"/>
    </row>
    <row r="187" spans="1:53" ht="12.75" x14ac:dyDescent="0.2">
      <c r="A187" s="197"/>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5"/>
      <c r="AR187" s="195"/>
      <c r="AS187" s="195"/>
      <c r="AT187" s="195"/>
      <c r="AU187" s="195"/>
      <c r="AV187" s="195"/>
      <c r="AW187" s="195"/>
      <c r="AX187" s="195"/>
      <c r="AY187" s="195"/>
      <c r="AZ187" s="195"/>
      <c r="BA187" s="195"/>
    </row>
    <row r="188" spans="1:53" ht="12.75" x14ac:dyDescent="0.2">
      <c r="A188" s="197"/>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5"/>
      <c r="AR188" s="195"/>
      <c r="AS188" s="195"/>
      <c r="AT188" s="195"/>
      <c r="AU188" s="195"/>
      <c r="AV188" s="195"/>
      <c r="AW188" s="195"/>
      <c r="AX188" s="195"/>
      <c r="AY188" s="195"/>
      <c r="AZ188" s="195"/>
      <c r="BA188" s="195"/>
    </row>
    <row r="189" spans="1:53" ht="12.75" x14ac:dyDescent="0.2">
      <c r="A189" s="197"/>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5"/>
      <c r="AR189" s="195"/>
      <c r="AS189" s="195"/>
      <c r="AT189" s="195"/>
      <c r="AU189" s="195"/>
      <c r="AV189" s="195"/>
      <c r="AW189" s="195"/>
      <c r="AX189" s="195"/>
      <c r="AY189" s="195"/>
      <c r="AZ189" s="195"/>
      <c r="BA189" s="195"/>
    </row>
    <row r="190" spans="1:53" ht="12.75" x14ac:dyDescent="0.2">
      <c r="A190" s="197"/>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5"/>
      <c r="AR190" s="195"/>
      <c r="AS190" s="195"/>
      <c r="AT190" s="195"/>
      <c r="AU190" s="195"/>
      <c r="AV190" s="195"/>
      <c r="AW190" s="195"/>
      <c r="AX190" s="195"/>
      <c r="AY190" s="195"/>
      <c r="AZ190" s="195"/>
      <c r="BA190" s="195"/>
    </row>
    <row r="191" spans="1:53" ht="12.75" x14ac:dyDescent="0.2">
      <c r="A191" s="197"/>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5"/>
      <c r="AR191" s="195"/>
      <c r="AS191" s="195"/>
      <c r="AT191" s="195"/>
      <c r="AU191" s="195"/>
      <c r="AV191" s="195"/>
      <c r="AW191" s="195"/>
      <c r="AX191" s="195"/>
      <c r="AY191" s="195"/>
      <c r="AZ191" s="195"/>
      <c r="BA191" s="195"/>
    </row>
    <row r="192" spans="1:53" ht="12.75" x14ac:dyDescent="0.2">
      <c r="A192" s="197"/>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5"/>
      <c r="AR192" s="195"/>
      <c r="AS192" s="195"/>
      <c r="AT192" s="195"/>
      <c r="AU192" s="195"/>
      <c r="AV192" s="195"/>
      <c r="AW192" s="195"/>
      <c r="AX192" s="195"/>
      <c r="AY192" s="195"/>
      <c r="AZ192" s="195"/>
      <c r="BA192" s="195"/>
    </row>
    <row r="193" spans="1:53" ht="12.75" x14ac:dyDescent="0.2">
      <c r="A193" s="197"/>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5"/>
      <c r="AR193" s="195"/>
      <c r="AS193" s="195"/>
      <c r="AT193" s="195"/>
      <c r="AU193" s="195"/>
      <c r="AV193" s="195"/>
      <c r="AW193" s="195"/>
      <c r="AX193" s="195"/>
      <c r="AY193" s="195"/>
      <c r="AZ193" s="195"/>
      <c r="BA193" s="195"/>
    </row>
    <row r="194" spans="1:53" ht="12.75" x14ac:dyDescent="0.2">
      <c r="A194" s="197"/>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5"/>
      <c r="AR194" s="195"/>
      <c r="AS194" s="195"/>
      <c r="AT194" s="195"/>
      <c r="AU194" s="195"/>
      <c r="AV194" s="195"/>
      <c r="AW194" s="195"/>
      <c r="AX194" s="195"/>
      <c r="AY194" s="195"/>
      <c r="AZ194" s="195"/>
      <c r="BA194" s="195"/>
    </row>
    <row r="195" spans="1:53" ht="12.75" x14ac:dyDescent="0.2">
      <c r="A195" s="197"/>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5"/>
      <c r="AR195" s="195"/>
      <c r="AS195" s="195"/>
      <c r="AT195" s="195"/>
      <c r="AU195" s="195"/>
      <c r="AV195" s="195"/>
      <c r="AW195" s="195"/>
      <c r="AX195" s="195"/>
      <c r="AY195" s="195"/>
      <c r="AZ195" s="195"/>
      <c r="BA195" s="195"/>
    </row>
    <row r="196" spans="1:53" ht="12.75" x14ac:dyDescent="0.2">
      <c r="A196" s="197"/>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5"/>
      <c r="AR196" s="195"/>
      <c r="AS196" s="195"/>
      <c r="AT196" s="195"/>
      <c r="AU196" s="195"/>
      <c r="AV196" s="195"/>
      <c r="AW196" s="195"/>
      <c r="AX196" s="195"/>
      <c r="AY196" s="195"/>
      <c r="AZ196" s="195"/>
      <c r="BA196" s="195"/>
    </row>
    <row r="197" spans="1:53" ht="12.75" x14ac:dyDescent="0.2">
      <c r="A197" s="197"/>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5"/>
      <c r="AR197" s="195"/>
      <c r="AS197" s="195"/>
      <c r="AT197" s="195"/>
      <c r="AU197" s="195"/>
      <c r="AV197" s="195"/>
      <c r="AW197" s="195"/>
      <c r="AX197" s="195"/>
      <c r="AY197" s="195"/>
      <c r="AZ197" s="195"/>
      <c r="BA197" s="195"/>
    </row>
    <row r="198" spans="1:53" ht="12.75" x14ac:dyDescent="0.2">
      <c r="A198" s="197"/>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5"/>
      <c r="AR198" s="195"/>
      <c r="AS198" s="195"/>
      <c r="AT198" s="195"/>
      <c r="AU198" s="195"/>
      <c r="AV198" s="195"/>
      <c r="AW198" s="195"/>
      <c r="AX198" s="195"/>
      <c r="AY198" s="195"/>
      <c r="AZ198" s="195"/>
      <c r="BA198" s="195"/>
    </row>
    <row r="199" spans="1:53" ht="12.75" x14ac:dyDescent="0.2">
      <c r="A199" s="197"/>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5"/>
      <c r="AR199" s="195"/>
      <c r="AS199" s="195"/>
      <c r="AT199" s="195"/>
      <c r="AU199" s="195"/>
      <c r="AV199" s="195"/>
      <c r="AW199" s="195"/>
      <c r="AX199" s="195"/>
      <c r="AY199" s="195"/>
      <c r="AZ199" s="195"/>
      <c r="BA199" s="195"/>
    </row>
    <row r="200" spans="1:53" ht="12.75" x14ac:dyDescent="0.2">
      <c r="A200" s="197"/>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5"/>
      <c r="AR200" s="195"/>
      <c r="AS200" s="195"/>
      <c r="AT200" s="195"/>
      <c r="AU200" s="195"/>
      <c r="AV200" s="195"/>
      <c r="AW200" s="195"/>
      <c r="AX200" s="195"/>
      <c r="AY200" s="195"/>
      <c r="AZ200" s="195"/>
      <c r="BA200" s="195"/>
    </row>
    <row r="201" spans="1:53" ht="12.75" x14ac:dyDescent="0.2">
      <c r="A201" s="197"/>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5"/>
      <c r="AR201" s="195"/>
      <c r="AS201" s="195"/>
      <c r="AT201" s="195"/>
      <c r="AU201" s="195"/>
      <c r="AV201" s="195"/>
      <c r="AW201" s="195"/>
      <c r="AX201" s="195"/>
      <c r="AY201" s="195"/>
      <c r="AZ201" s="195"/>
      <c r="BA201" s="195"/>
    </row>
    <row r="202" spans="1:53" ht="12.75" x14ac:dyDescent="0.2">
      <c r="A202" s="197"/>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5"/>
      <c r="AR202" s="195"/>
      <c r="AS202" s="195"/>
      <c r="AT202" s="195"/>
      <c r="AU202" s="195"/>
      <c r="AV202" s="195"/>
      <c r="AW202" s="195"/>
      <c r="AX202" s="195"/>
      <c r="AY202" s="195"/>
      <c r="AZ202" s="195"/>
      <c r="BA202" s="195"/>
    </row>
    <row r="203" spans="1:53" ht="12.75" x14ac:dyDescent="0.2">
      <c r="A203" s="197"/>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5"/>
      <c r="AR203" s="195"/>
      <c r="AS203" s="195"/>
      <c r="AT203" s="195"/>
      <c r="AU203" s="195"/>
      <c r="AV203" s="195"/>
      <c r="AW203" s="195"/>
      <c r="AX203" s="195"/>
      <c r="AY203" s="195"/>
      <c r="AZ203" s="195"/>
      <c r="BA203" s="195"/>
    </row>
  </sheetData>
  <mergeCells count="22">
    <mergeCell ref="A97:L97"/>
    <mergeCell ref="G29:H29"/>
    <mergeCell ref="D30:F30"/>
    <mergeCell ref="G30:H30"/>
    <mergeCell ref="D31:F31"/>
    <mergeCell ref="G31:H31"/>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G23" sqref="G1:H1048576"/>
    </sheetView>
  </sheetViews>
  <sheetFormatPr defaultRowHeight="15.75" x14ac:dyDescent="0.25"/>
  <cols>
    <col min="1" max="1" width="9.140625" style="56"/>
    <col min="2" max="2" width="37.7109375" style="56" customWidth="1"/>
    <col min="3" max="6" width="16.7109375" style="56" customWidth="1"/>
    <col min="7" max="8" width="16.710937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65</v>
      </c>
    </row>
    <row r="2" spans="1:44" ht="18.75" x14ac:dyDescent="0.3">
      <c r="L2" s="14" t="s">
        <v>7</v>
      </c>
    </row>
    <row r="3" spans="1:44" ht="18.75" x14ac:dyDescent="0.3">
      <c r="L3" s="14" t="s">
        <v>520</v>
      </c>
    </row>
    <row r="4" spans="1:44" ht="18.75" x14ac:dyDescent="0.3">
      <c r="K4" s="14"/>
    </row>
    <row r="5" spans="1:44" x14ac:dyDescent="0.25">
      <c r="A5" s="409" t="str">
        <f>'2. паспорт  ТП'!A4:S4</f>
        <v>Год раскрытия информации: 2025 год</v>
      </c>
      <c r="B5" s="409"/>
      <c r="C5" s="409"/>
      <c r="D5" s="409"/>
      <c r="E5" s="409"/>
      <c r="F5" s="409"/>
      <c r="G5" s="409"/>
      <c r="H5" s="409"/>
      <c r="I5" s="409"/>
      <c r="J5" s="409"/>
      <c r="K5" s="409"/>
      <c r="L5" s="409"/>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25" t="s">
        <v>6</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row>
    <row r="10" spans="1:44" x14ac:dyDescent="0.25">
      <c r="A10" s="421" t="s">
        <v>5</v>
      </c>
      <c r="B10" s="421"/>
      <c r="C10" s="421"/>
      <c r="D10" s="421"/>
      <c r="E10" s="421"/>
      <c r="F10" s="421"/>
      <c r="G10" s="421"/>
      <c r="H10" s="421"/>
      <c r="I10" s="421"/>
      <c r="J10" s="421"/>
      <c r="K10" s="421"/>
      <c r="L10" s="421"/>
    </row>
    <row r="11" spans="1:44" ht="18.75" x14ac:dyDescent="0.25">
      <c r="A11" s="425"/>
      <c r="B11" s="425"/>
      <c r="C11" s="425"/>
      <c r="D11" s="425"/>
      <c r="E11" s="425"/>
      <c r="F11" s="425"/>
      <c r="G11" s="425"/>
      <c r="H11" s="425"/>
      <c r="I11" s="425"/>
      <c r="J11" s="425"/>
      <c r="K11" s="425"/>
      <c r="L11" s="425"/>
    </row>
    <row r="12" spans="1:44" x14ac:dyDescent="0.25">
      <c r="A12" s="419" t="str">
        <f>'1. паспорт местоположение'!A12:C12</f>
        <v>L_19-1058</v>
      </c>
      <c r="B12" s="419"/>
      <c r="C12" s="419"/>
      <c r="D12" s="419"/>
      <c r="E12" s="419"/>
      <c r="F12" s="419"/>
      <c r="G12" s="419"/>
      <c r="H12" s="419"/>
      <c r="I12" s="419"/>
      <c r="J12" s="419"/>
      <c r="K12" s="419"/>
      <c r="L12" s="419"/>
    </row>
    <row r="13" spans="1:44" x14ac:dyDescent="0.25">
      <c r="A13" s="421" t="s">
        <v>4</v>
      </c>
      <c r="B13" s="421"/>
      <c r="C13" s="421"/>
      <c r="D13" s="421"/>
      <c r="E13" s="421"/>
      <c r="F13" s="421"/>
      <c r="G13" s="421"/>
      <c r="H13" s="421"/>
      <c r="I13" s="421"/>
      <c r="J13" s="421"/>
      <c r="K13" s="421"/>
      <c r="L13" s="421"/>
    </row>
    <row r="14" spans="1:44" ht="18.75" x14ac:dyDescent="0.25">
      <c r="A14" s="426"/>
      <c r="B14" s="426"/>
      <c r="C14" s="426"/>
      <c r="D14" s="426"/>
      <c r="E14" s="426"/>
      <c r="F14" s="426"/>
      <c r="G14" s="426"/>
      <c r="H14" s="426"/>
      <c r="I14" s="426"/>
      <c r="J14" s="426"/>
      <c r="K14" s="426"/>
      <c r="L14" s="426"/>
    </row>
    <row r="15" spans="1:44" x14ac:dyDescent="0.25">
      <c r="A15" s="419"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19"/>
      <c r="C15" s="419"/>
      <c r="D15" s="419"/>
      <c r="E15" s="419"/>
      <c r="F15" s="419"/>
      <c r="G15" s="419"/>
      <c r="H15" s="419"/>
      <c r="I15" s="419"/>
      <c r="J15" s="419"/>
      <c r="K15" s="419"/>
      <c r="L15" s="419"/>
    </row>
    <row r="16" spans="1:44" x14ac:dyDescent="0.25">
      <c r="A16" s="421" t="s">
        <v>3</v>
      </c>
      <c r="B16" s="421"/>
      <c r="C16" s="421"/>
      <c r="D16" s="421"/>
      <c r="E16" s="421"/>
      <c r="F16" s="421"/>
      <c r="G16" s="421"/>
      <c r="H16" s="421"/>
      <c r="I16" s="421"/>
      <c r="J16" s="421"/>
      <c r="K16" s="421"/>
      <c r="L16" s="421"/>
    </row>
    <row r="17" spans="1:12" ht="15.75" customHeight="1" x14ac:dyDescent="0.25">
      <c r="L17" s="80"/>
    </row>
    <row r="18" spans="1:12" x14ac:dyDescent="0.25">
      <c r="K18" s="79"/>
    </row>
    <row r="19" spans="1:12" ht="15.75" customHeight="1" x14ac:dyDescent="0.25">
      <c r="A19" s="485" t="s">
        <v>432</v>
      </c>
      <c r="B19" s="485"/>
      <c r="C19" s="485"/>
      <c r="D19" s="485"/>
      <c r="E19" s="485"/>
      <c r="F19" s="485"/>
      <c r="G19" s="485"/>
      <c r="H19" s="485"/>
      <c r="I19" s="485"/>
      <c r="J19" s="485"/>
      <c r="K19" s="485"/>
      <c r="L19" s="485"/>
    </row>
    <row r="20" spans="1:12" x14ac:dyDescent="0.25">
      <c r="A20" s="58"/>
      <c r="B20" s="58"/>
      <c r="C20" s="78"/>
      <c r="D20" s="78"/>
      <c r="E20" s="78"/>
      <c r="F20" s="78"/>
      <c r="G20" s="78"/>
      <c r="H20" s="78"/>
      <c r="I20" s="78"/>
      <c r="J20" s="78"/>
      <c r="K20" s="78"/>
      <c r="L20" s="78"/>
    </row>
    <row r="21" spans="1:12" ht="28.5" customHeight="1" x14ac:dyDescent="0.25">
      <c r="A21" s="486" t="s">
        <v>217</v>
      </c>
      <c r="B21" s="486" t="s">
        <v>216</v>
      </c>
      <c r="C21" s="492" t="s">
        <v>364</v>
      </c>
      <c r="D21" s="492"/>
      <c r="E21" s="492"/>
      <c r="F21" s="492"/>
      <c r="G21" s="492"/>
      <c r="H21" s="492"/>
      <c r="I21" s="487" t="s">
        <v>215</v>
      </c>
      <c r="J21" s="489" t="s">
        <v>366</v>
      </c>
      <c r="K21" s="486" t="s">
        <v>214</v>
      </c>
      <c r="L21" s="488" t="s">
        <v>365</v>
      </c>
    </row>
    <row r="22" spans="1:12" ht="58.5" customHeight="1" x14ac:dyDescent="0.25">
      <c r="A22" s="486"/>
      <c r="B22" s="486"/>
      <c r="C22" s="493" t="s">
        <v>1</v>
      </c>
      <c r="D22" s="493"/>
      <c r="E22" s="493" t="s">
        <v>8</v>
      </c>
      <c r="F22" s="493"/>
      <c r="G22" s="493" t="s">
        <v>178</v>
      </c>
      <c r="H22" s="493"/>
      <c r="I22" s="487"/>
      <c r="J22" s="490"/>
      <c r="K22" s="486"/>
      <c r="L22" s="488"/>
    </row>
    <row r="23" spans="1:12" ht="31.5" x14ac:dyDescent="0.25">
      <c r="A23" s="486"/>
      <c r="B23" s="486"/>
      <c r="C23" s="299" t="s">
        <v>213</v>
      </c>
      <c r="D23" s="299" t="s">
        <v>212</v>
      </c>
      <c r="E23" s="299" t="s">
        <v>213</v>
      </c>
      <c r="F23" s="299" t="s">
        <v>212</v>
      </c>
      <c r="G23" s="299" t="s">
        <v>213</v>
      </c>
      <c r="H23" s="299" t="s">
        <v>212</v>
      </c>
      <c r="I23" s="487"/>
      <c r="J23" s="491"/>
      <c r="K23" s="486"/>
      <c r="L23" s="488"/>
    </row>
    <row r="24" spans="1:12" x14ac:dyDescent="0.25">
      <c r="A24" s="63">
        <v>1</v>
      </c>
      <c r="B24" s="63">
        <v>2</v>
      </c>
      <c r="C24" s="299">
        <v>3</v>
      </c>
      <c r="D24" s="299">
        <v>4</v>
      </c>
      <c r="E24" s="299">
        <v>5</v>
      </c>
      <c r="F24" s="299">
        <v>6</v>
      </c>
      <c r="G24" s="299">
        <v>7</v>
      </c>
      <c r="H24" s="299">
        <v>8</v>
      </c>
      <c r="I24" s="299">
        <v>9</v>
      </c>
      <c r="J24" s="77">
        <v>10</v>
      </c>
      <c r="K24" s="77">
        <v>11</v>
      </c>
      <c r="L24" s="77">
        <v>12</v>
      </c>
    </row>
    <row r="25" spans="1:12" x14ac:dyDescent="0.25">
      <c r="A25" s="71">
        <v>1</v>
      </c>
      <c r="B25" s="72" t="s">
        <v>211</v>
      </c>
      <c r="C25" s="300"/>
      <c r="D25" s="301"/>
      <c r="E25" s="301"/>
      <c r="F25" s="301"/>
      <c r="G25" s="300"/>
      <c r="H25" s="301"/>
      <c r="I25" s="301"/>
      <c r="J25" s="75"/>
      <c r="K25" s="69"/>
      <c r="L25" s="81"/>
    </row>
    <row r="26" spans="1:12" ht="21.75" customHeight="1" x14ac:dyDescent="0.25">
      <c r="A26" s="71" t="s">
        <v>210</v>
      </c>
      <c r="B26" s="76" t="s">
        <v>371</v>
      </c>
      <c r="C26" s="393" t="s">
        <v>467</v>
      </c>
      <c r="D26" s="393" t="s">
        <v>467</v>
      </c>
      <c r="E26" s="393" t="s">
        <v>467</v>
      </c>
      <c r="F26" s="393" t="s">
        <v>467</v>
      </c>
      <c r="G26" s="393" t="s">
        <v>467</v>
      </c>
      <c r="H26" s="393" t="s">
        <v>467</v>
      </c>
      <c r="I26" s="302"/>
      <c r="J26" s="75"/>
      <c r="K26" s="69"/>
      <c r="L26" s="69"/>
    </row>
    <row r="27" spans="1:12" s="59" customFormat="1" ht="39" customHeight="1" x14ac:dyDescent="0.25">
      <c r="A27" s="71" t="s">
        <v>209</v>
      </c>
      <c r="B27" s="76" t="s">
        <v>373</v>
      </c>
      <c r="C27" s="394" t="s">
        <v>467</v>
      </c>
      <c r="D27" s="394" t="s">
        <v>467</v>
      </c>
      <c r="E27" s="394" t="s">
        <v>467</v>
      </c>
      <c r="F27" s="394" t="s">
        <v>467</v>
      </c>
      <c r="G27" s="394" t="s">
        <v>467</v>
      </c>
      <c r="H27" s="394" t="s">
        <v>467</v>
      </c>
      <c r="I27" s="302"/>
      <c r="J27" s="75"/>
      <c r="K27" s="69"/>
      <c r="L27" s="69"/>
    </row>
    <row r="28" spans="1:12" s="59" customFormat="1" ht="70.5" customHeight="1" x14ac:dyDescent="0.25">
      <c r="A28" s="71" t="s">
        <v>372</v>
      </c>
      <c r="B28" s="76" t="s">
        <v>377</v>
      </c>
      <c r="C28" s="394" t="s">
        <v>467</v>
      </c>
      <c r="D28" s="394" t="s">
        <v>467</v>
      </c>
      <c r="E28" s="394" t="s">
        <v>467</v>
      </c>
      <c r="F28" s="394" t="s">
        <v>467</v>
      </c>
      <c r="G28" s="394" t="s">
        <v>467</v>
      </c>
      <c r="H28" s="394" t="s">
        <v>467</v>
      </c>
      <c r="I28" s="302"/>
      <c r="J28" s="75"/>
      <c r="K28" s="69"/>
      <c r="L28" s="69"/>
    </row>
    <row r="29" spans="1:12" s="59" customFormat="1" ht="54" customHeight="1" x14ac:dyDescent="0.25">
      <c r="A29" s="71" t="s">
        <v>208</v>
      </c>
      <c r="B29" s="76" t="s">
        <v>376</v>
      </c>
      <c r="C29" s="394" t="s">
        <v>467</v>
      </c>
      <c r="D29" s="394" t="s">
        <v>467</v>
      </c>
      <c r="E29" s="394" t="s">
        <v>467</v>
      </c>
      <c r="F29" s="394" t="s">
        <v>467</v>
      </c>
      <c r="G29" s="394" t="s">
        <v>467</v>
      </c>
      <c r="H29" s="394" t="s">
        <v>467</v>
      </c>
      <c r="I29" s="302"/>
      <c r="J29" s="75"/>
      <c r="K29" s="69"/>
      <c r="L29" s="69"/>
    </row>
    <row r="30" spans="1:12" s="59" customFormat="1" ht="42" customHeight="1" x14ac:dyDescent="0.25">
      <c r="A30" s="71" t="s">
        <v>207</v>
      </c>
      <c r="B30" s="76" t="s">
        <v>378</v>
      </c>
      <c r="C30" s="394" t="s">
        <v>467</v>
      </c>
      <c r="D30" s="394" t="s">
        <v>467</v>
      </c>
      <c r="E30" s="394" t="s">
        <v>467</v>
      </c>
      <c r="F30" s="394" t="s">
        <v>467</v>
      </c>
      <c r="G30" s="394" t="s">
        <v>467</v>
      </c>
      <c r="H30" s="394" t="s">
        <v>467</v>
      </c>
      <c r="I30" s="302"/>
      <c r="J30" s="75"/>
      <c r="K30" s="69"/>
      <c r="L30" s="69"/>
    </row>
    <row r="31" spans="1:12" s="59" customFormat="1" ht="37.5" customHeight="1" x14ac:dyDescent="0.25">
      <c r="A31" s="71" t="s">
        <v>206</v>
      </c>
      <c r="B31" s="70" t="s">
        <v>374</v>
      </c>
      <c r="C31" s="395">
        <v>44958</v>
      </c>
      <c r="D31" s="395">
        <v>44958</v>
      </c>
      <c r="E31" s="395">
        <v>44958</v>
      </c>
      <c r="F31" s="395">
        <v>44958</v>
      </c>
      <c r="G31" s="395">
        <v>44958</v>
      </c>
      <c r="H31" s="395">
        <v>44958</v>
      </c>
      <c r="I31" s="304">
        <v>100</v>
      </c>
      <c r="J31" s="75"/>
      <c r="K31" s="69"/>
      <c r="L31" s="69"/>
    </row>
    <row r="32" spans="1:12" s="59" customFormat="1" ht="31.5" x14ac:dyDescent="0.25">
      <c r="A32" s="71" t="s">
        <v>204</v>
      </c>
      <c r="B32" s="70" t="s">
        <v>379</v>
      </c>
      <c r="C32" s="395">
        <v>45107</v>
      </c>
      <c r="D32" s="395">
        <v>45199</v>
      </c>
      <c r="E32" s="303"/>
      <c r="F32" s="303"/>
      <c r="G32" s="395">
        <v>45107</v>
      </c>
      <c r="H32" s="395">
        <v>45199</v>
      </c>
      <c r="I32" s="304"/>
      <c r="J32" s="75"/>
      <c r="K32" s="69"/>
      <c r="L32" s="69"/>
    </row>
    <row r="33" spans="1:12" s="59" customFormat="1" ht="37.5" customHeight="1" x14ac:dyDescent="0.25">
      <c r="A33" s="71" t="s">
        <v>390</v>
      </c>
      <c r="B33" s="70" t="s">
        <v>311</v>
      </c>
      <c r="C33" s="394" t="s">
        <v>467</v>
      </c>
      <c r="D33" s="394" t="s">
        <v>467</v>
      </c>
      <c r="E33" s="301"/>
      <c r="F33" s="301"/>
      <c r="G33" s="394" t="s">
        <v>467</v>
      </c>
      <c r="H33" s="394" t="s">
        <v>467</v>
      </c>
      <c r="I33" s="302"/>
      <c r="J33" s="75"/>
      <c r="K33" s="69"/>
      <c r="L33" s="69"/>
    </row>
    <row r="34" spans="1:12" s="59" customFormat="1" ht="47.25" customHeight="1" x14ac:dyDescent="0.25">
      <c r="A34" s="71" t="s">
        <v>391</v>
      </c>
      <c r="B34" s="70" t="s">
        <v>383</v>
      </c>
      <c r="C34" s="394" t="s">
        <v>467</v>
      </c>
      <c r="D34" s="394" t="s">
        <v>467</v>
      </c>
      <c r="E34" s="305"/>
      <c r="F34" s="305"/>
      <c r="G34" s="394" t="s">
        <v>467</v>
      </c>
      <c r="H34" s="394" t="s">
        <v>467</v>
      </c>
      <c r="I34" s="302"/>
      <c r="J34" s="74"/>
      <c r="K34" s="74"/>
      <c r="L34" s="69"/>
    </row>
    <row r="35" spans="1:12" s="59" customFormat="1" ht="49.5" customHeight="1" x14ac:dyDescent="0.25">
      <c r="A35" s="71" t="s">
        <v>392</v>
      </c>
      <c r="B35" s="70" t="s">
        <v>205</v>
      </c>
      <c r="C35" s="395">
        <v>45200</v>
      </c>
      <c r="D35" s="395">
        <v>45291</v>
      </c>
      <c r="E35" s="305"/>
      <c r="F35" s="305"/>
      <c r="G35" s="395">
        <v>45200</v>
      </c>
      <c r="H35" s="395">
        <v>45291</v>
      </c>
      <c r="I35" s="304"/>
      <c r="J35" s="74"/>
      <c r="K35" s="74"/>
      <c r="L35" s="69"/>
    </row>
    <row r="36" spans="1:12" ht="37.5" customHeight="1" x14ac:dyDescent="0.25">
      <c r="A36" s="71" t="s">
        <v>393</v>
      </c>
      <c r="B36" s="70" t="s">
        <v>375</v>
      </c>
      <c r="C36" s="395" t="s">
        <v>467</v>
      </c>
      <c r="D36" s="395" t="s">
        <v>467</v>
      </c>
      <c r="E36" s="306"/>
      <c r="F36" s="307"/>
      <c r="G36" s="395" t="s">
        <v>467</v>
      </c>
      <c r="H36" s="395" t="s">
        <v>467</v>
      </c>
      <c r="I36" s="302"/>
      <c r="J36" s="73"/>
      <c r="K36" s="69"/>
      <c r="L36" s="69"/>
    </row>
    <row r="37" spans="1:12" x14ac:dyDescent="0.25">
      <c r="A37" s="71" t="s">
        <v>394</v>
      </c>
      <c r="B37" s="70" t="s">
        <v>203</v>
      </c>
      <c r="C37" s="395">
        <v>44986</v>
      </c>
      <c r="D37" s="395">
        <v>45107</v>
      </c>
      <c r="E37" s="306"/>
      <c r="F37" s="307"/>
      <c r="G37" s="395">
        <v>44986</v>
      </c>
      <c r="H37" s="395">
        <v>45107</v>
      </c>
      <c r="I37" s="302"/>
      <c r="J37" s="73"/>
      <c r="K37" s="69"/>
      <c r="L37" s="69"/>
    </row>
    <row r="38" spans="1:12" x14ac:dyDescent="0.25">
      <c r="A38" s="71" t="s">
        <v>395</v>
      </c>
      <c r="B38" s="72" t="s">
        <v>202</v>
      </c>
      <c r="C38" s="395"/>
      <c r="D38" s="395"/>
      <c r="E38" s="308"/>
      <c r="F38" s="308"/>
      <c r="G38" s="395"/>
      <c r="H38" s="395"/>
      <c r="I38" s="309"/>
      <c r="J38" s="69"/>
      <c r="K38" s="69"/>
      <c r="L38" s="69"/>
    </row>
    <row r="39" spans="1:12" ht="63" x14ac:dyDescent="0.25">
      <c r="A39" s="71">
        <v>2</v>
      </c>
      <c r="B39" s="70" t="s">
        <v>380</v>
      </c>
      <c r="C39" s="395">
        <v>45667</v>
      </c>
      <c r="D39" s="395">
        <v>45746</v>
      </c>
      <c r="E39" s="308"/>
      <c r="F39" s="308"/>
      <c r="G39" s="395">
        <v>45667</v>
      </c>
      <c r="H39" s="395">
        <v>45746</v>
      </c>
      <c r="I39" s="309"/>
      <c r="J39" s="69"/>
      <c r="K39" s="69"/>
      <c r="L39" s="69"/>
    </row>
    <row r="40" spans="1:12" ht="33.75" customHeight="1" x14ac:dyDescent="0.25">
      <c r="A40" s="71" t="s">
        <v>201</v>
      </c>
      <c r="B40" s="70" t="s">
        <v>382</v>
      </c>
      <c r="C40" s="395" t="s">
        <v>467</v>
      </c>
      <c r="D40" s="395" t="s">
        <v>467</v>
      </c>
      <c r="E40" s="308"/>
      <c r="F40" s="308"/>
      <c r="G40" s="395" t="s">
        <v>467</v>
      </c>
      <c r="H40" s="395" t="s">
        <v>467</v>
      </c>
      <c r="I40" s="309"/>
      <c r="J40" s="69"/>
      <c r="K40" s="69"/>
      <c r="L40" s="69"/>
    </row>
    <row r="41" spans="1:12" ht="63" customHeight="1" x14ac:dyDescent="0.25">
      <c r="A41" s="71" t="s">
        <v>200</v>
      </c>
      <c r="B41" s="72" t="s">
        <v>463</v>
      </c>
      <c r="C41" s="395"/>
      <c r="D41" s="395"/>
      <c r="E41" s="308"/>
      <c r="F41" s="308"/>
      <c r="G41" s="395"/>
      <c r="H41" s="395"/>
      <c r="I41" s="309"/>
      <c r="J41" s="69"/>
      <c r="K41" s="69"/>
      <c r="L41" s="69"/>
    </row>
    <row r="42" spans="1:12" ht="58.5" customHeight="1" x14ac:dyDescent="0.25">
      <c r="A42" s="71">
        <v>3</v>
      </c>
      <c r="B42" s="70" t="s">
        <v>381</v>
      </c>
      <c r="C42" s="395" t="s">
        <v>467</v>
      </c>
      <c r="D42" s="395" t="s">
        <v>467</v>
      </c>
      <c r="E42" s="308"/>
      <c r="F42" s="308"/>
      <c r="G42" s="395" t="s">
        <v>467</v>
      </c>
      <c r="H42" s="395" t="s">
        <v>467</v>
      </c>
      <c r="I42" s="302"/>
      <c r="J42" s="69"/>
      <c r="K42" s="69"/>
      <c r="L42" s="69"/>
    </row>
    <row r="43" spans="1:12" ht="34.5" customHeight="1" x14ac:dyDescent="0.25">
      <c r="A43" s="71" t="s">
        <v>199</v>
      </c>
      <c r="B43" s="70" t="s">
        <v>197</v>
      </c>
      <c r="C43" s="395" t="s">
        <v>467</v>
      </c>
      <c r="D43" s="395" t="s">
        <v>467</v>
      </c>
      <c r="E43" s="308"/>
      <c r="F43" s="308"/>
      <c r="G43" s="395" t="s">
        <v>467</v>
      </c>
      <c r="H43" s="395" t="s">
        <v>467</v>
      </c>
      <c r="I43" s="302"/>
      <c r="J43" s="69"/>
      <c r="K43" s="69"/>
      <c r="L43" s="69"/>
    </row>
    <row r="44" spans="1:12" ht="24.75" customHeight="1" x14ac:dyDescent="0.25">
      <c r="A44" s="71" t="s">
        <v>198</v>
      </c>
      <c r="B44" s="70" t="s">
        <v>195</v>
      </c>
      <c r="C44" s="395">
        <v>45748</v>
      </c>
      <c r="D44" s="395">
        <v>45901</v>
      </c>
      <c r="E44" s="308"/>
      <c r="F44" s="308"/>
      <c r="G44" s="395">
        <v>45748</v>
      </c>
      <c r="H44" s="395">
        <v>45901</v>
      </c>
      <c r="I44" s="302"/>
      <c r="J44" s="69"/>
      <c r="K44" s="69"/>
      <c r="L44" s="69"/>
    </row>
    <row r="45" spans="1:12" ht="90.75" customHeight="1" x14ac:dyDescent="0.25">
      <c r="A45" s="71" t="s">
        <v>196</v>
      </c>
      <c r="B45" s="70" t="s">
        <v>386</v>
      </c>
      <c r="C45" s="395" t="s">
        <v>467</v>
      </c>
      <c r="D45" s="395" t="s">
        <v>467</v>
      </c>
      <c r="E45" s="308"/>
      <c r="F45" s="308"/>
      <c r="G45" s="395" t="s">
        <v>467</v>
      </c>
      <c r="H45" s="395" t="s">
        <v>467</v>
      </c>
      <c r="I45" s="309"/>
      <c r="J45" s="69"/>
      <c r="K45" s="69"/>
      <c r="L45" s="69"/>
    </row>
    <row r="46" spans="1:12" ht="167.25" customHeight="1" x14ac:dyDescent="0.25">
      <c r="A46" s="71" t="s">
        <v>194</v>
      </c>
      <c r="B46" s="70" t="s">
        <v>384</v>
      </c>
      <c r="C46" s="395" t="s">
        <v>467</v>
      </c>
      <c r="D46" s="395" t="s">
        <v>467</v>
      </c>
      <c r="E46" s="308"/>
      <c r="F46" s="308"/>
      <c r="G46" s="395" t="s">
        <v>467</v>
      </c>
      <c r="H46" s="395" t="s">
        <v>467</v>
      </c>
      <c r="I46" s="309"/>
      <c r="J46" s="69"/>
      <c r="K46" s="69"/>
      <c r="L46" s="69"/>
    </row>
    <row r="47" spans="1:12" ht="30.75" customHeight="1" x14ac:dyDescent="0.25">
      <c r="A47" s="71" t="s">
        <v>192</v>
      </c>
      <c r="B47" s="70" t="s">
        <v>193</v>
      </c>
      <c r="C47" s="395">
        <v>45901</v>
      </c>
      <c r="D47" s="395">
        <v>45991</v>
      </c>
      <c r="E47" s="308"/>
      <c r="F47" s="308"/>
      <c r="G47" s="395">
        <v>45901</v>
      </c>
      <c r="H47" s="395">
        <v>45991</v>
      </c>
      <c r="I47" s="302"/>
      <c r="J47" s="69"/>
      <c r="K47" s="69"/>
      <c r="L47" s="69"/>
    </row>
    <row r="48" spans="1:12" ht="37.5" customHeight="1" x14ac:dyDescent="0.25">
      <c r="A48" s="71" t="s">
        <v>396</v>
      </c>
      <c r="B48" s="72" t="s">
        <v>191</v>
      </c>
      <c r="C48" s="395"/>
      <c r="D48" s="395"/>
      <c r="E48" s="308"/>
      <c r="F48" s="308"/>
      <c r="G48" s="395"/>
      <c r="H48" s="395"/>
      <c r="I48" s="302"/>
      <c r="J48" s="69"/>
      <c r="K48" s="69"/>
      <c r="L48" s="69"/>
    </row>
    <row r="49" spans="1:12" ht="35.25" customHeight="1" x14ac:dyDescent="0.25">
      <c r="A49" s="71">
        <v>4</v>
      </c>
      <c r="B49" s="70" t="s">
        <v>189</v>
      </c>
      <c r="C49" s="395" t="s">
        <v>467</v>
      </c>
      <c r="D49" s="395" t="s">
        <v>467</v>
      </c>
      <c r="E49" s="308"/>
      <c r="F49" s="308"/>
      <c r="G49" s="395" t="s">
        <v>467</v>
      </c>
      <c r="H49" s="395" t="s">
        <v>467</v>
      </c>
      <c r="I49" s="302"/>
      <c r="J49" s="69"/>
      <c r="K49" s="69"/>
      <c r="L49" s="69"/>
    </row>
    <row r="50" spans="1:12" ht="86.25" customHeight="1" x14ac:dyDescent="0.25">
      <c r="A50" s="71" t="s">
        <v>190</v>
      </c>
      <c r="B50" s="70" t="s">
        <v>385</v>
      </c>
      <c r="C50" s="395">
        <v>45931</v>
      </c>
      <c r="D50" s="395">
        <v>46021</v>
      </c>
      <c r="E50" s="308"/>
      <c r="F50" s="308"/>
      <c r="G50" s="395">
        <v>45931</v>
      </c>
      <c r="H50" s="395">
        <v>46021</v>
      </c>
      <c r="I50" s="309"/>
      <c r="J50" s="69"/>
      <c r="K50" s="69"/>
      <c r="L50" s="69"/>
    </row>
    <row r="51" spans="1:12" ht="77.25" customHeight="1" x14ac:dyDescent="0.25">
      <c r="A51" s="71" t="s">
        <v>188</v>
      </c>
      <c r="B51" s="70" t="s">
        <v>387</v>
      </c>
      <c r="C51" s="395" t="s">
        <v>467</v>
      </c>
      <c r="D51" s="395" t="s">
        <v>467</v>
      </c>
      <c r="E51" s="308"/>
      <c r="F51" s="308"/>
      <c r="G51" s="395" t="s">
        <v>467</v>
      </c>
      <c r="H51" s="395" t="s">
        <v>467</v>
      </c>
      <c r="I51" s="309"/>
      <c r="J51" s="69"/>
      <c r="K51" s="69"/>
      <c r="L51" s="69"/>
    </row>
    <row r="52" spans="1:12" ht="71.25" customHeight="1" x14ac:dyDescent="0.25">
      <c r="A52" s="71" t="s">
        <v>186</v>
      </c>
      <c r="B52" s="70" t="s">
        <v>187</v>
      </c>
      <c r="C52" s="395" t="s">
        <v>467</v>
      </c>
      <c r="D52" s="395" t="s">
        <v>467</v>
      </c>
      <c r="E52" s="308"/>
      <c r="F52" s="308"/>
      <c r="G52" s="395" t="s">
        <v>467</v>
      </c>
      <c r="H52" s="395" t="s">
        <v>467</v>
      </c>
      <c r="I52" s="302"/>
      <c r="J52" s="69"/>
      <c r="K52" s="69"/>
      <c r="L52" s="69"/>
    </row>
    <row r="53" spans="1:12" ht="48" customHeight="1" x14ac:dyDescent="0.25">
      <c r="A53" s="71" t="s">
        <v>184</v>
      </c>
      <c r="B53" s="126" t="s">
        <v>388</v>
      </c>
      <c r="C53" s="395">
        <v>45931</v>
      </c>
      <c r="D53" s="395">
        <v>46021</v>
      </c>
      <c r="E53" s="308"/>
      <c r="F53" s="308"/>
      <c r="G53" s="395">
        <v>45931</v>
      </c>
      <c r="H53" s="395">
        <v>46021</v>
      </c>
      <c r="I53" s="309"/>
      <c r="J53" s="69"/>
      <c r="K53" s="69"/>
      <c r="L53" s="69"/>
    </row>
    <row r="54" spans="1:12" ht="46.5" customHeight="1" x14ac:dyDescent="0.25">
      <c r="A54" s="71" t="s">
        <v>389</v>
      </c>
      <c r="B54" s="70" t="s">
        <v>185</v>
      </c>
      <c r="C54" s="395" t="s">
        <v>467</v>
      </c>
      <c r="D54" s="395" t="s">
        <v>467</v>
      </c>
      <c r="E54" s="308"/>
      <c r="F54" s="308"/>
      <c r="G54" s="395" t="s">
        <v>467</v>
      </c>
      <c r="H54" s="395" t="s">
        <v>467</v>
      </c>
      <c r="I54" s="309"/>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2025-04-17T11:55:35Z</dcterms:modified>
</cp:coreProperties>
</file>